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12.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nas\91520000保育・幼稚園課\02規定文書常用以外\2025\01保育\10補助金\01歳出\01_民間保育所運営費補助金\01_当初交付申請\01_施設送付書類\"/>
    </mc:Choice>
  </mc:AlternateContent>
  <bookViews>
    <workbookView xWindow="0" yWindow="0" windowWidth="28800" windowHeight="12210" tabRatio="715" firstSheet="24" activeTab="27"/>
  </bookViews>
  <sheets>
    <sheet name="説明等" sheetId="25" r:id="rId1"/>
    <sheet name="補助対象額一覧" sheetId="35" r:id="rId2"/>
    <sheet name="民間保育所一覧" sheetId="38" state="hidden" r:id="rId3"/>
    <sheet name="添付書類一覧" sheetId="42" r:id="rId4"/>
    <sheet name="必要添付書類一覧" sheetId="43" r:id="rId5"/>
    <sheet name="１号" sheetId="32" r:id="rId6"/>
    <sheet name="２号" sheetId="36" r:id="rId7"/>
    <sheet name="交付申請書" sheetId="45" r:id="rId8"/>
    <sheet name="収支予算書" sheetId="44" r:id="rId9"/>
    <sheet name="児童数" sheetId="37" r:id="rId10"/>
    <sheet name="10低年齢" sheetId="40" r:id="rId11"/>
    <sheet name="10健康管理" sheetId="39" r:id="rId12"/>
    <sheet name="10要保護児童" sheetId="1" r:id="rId13"/>
    <sheet name="11地域育児センター" sheetId="2" r:id="rId14"/>
    <sheet name="12延長保育" sheetId="3" r:id="rId15"/>
    <sheet name="12延長保育_別紙" sheetId="4" r:id="rId16"/>
    <sheet name="13一時預かり" sheetId="5" r:id="rId17"/>
    <sheet name="13一時預かり_別紙" sheetId="6" r:id="rId18"/>
    <sheet name="13一時預かり_特別な支援を要する児童" sheetId="7" r:id="rId19"/>
    <sheet name="13一時預かり_特別な支援を要する児童（補助票）" sheetId="12" r:id="rId20"/>
    <sheet name="15病児保育（病後児）" sheetId="9" r:id="rId21"/>
    <sheet name="15病児保育（キャンセル加算）" sheetId="29" r:id="rId22"/>
    <sheet name="15病児保育（体調不良）" sheetId="10" r:id="rId23"/>
    <sheet name="16実費徴収に係る補足給付" sheetId="13" r:id="rId24"/>
    <sheet name="17保育体制強化（保育支援者）" sheetId="14" r:id="rId25"/>
    <sheet name="17保育補助者雇上強化" sheetId="26" r:id="rId26"/>
    <sheet name="18保育士等研修支援" sheetId="16" r:id="rId27"/>
    <sheet name="19障がい児、奨励費" sheetId="17" r:id="rId28"/>
    <sheet name="21宿舎借り上げ" sheetId="18" r:id="rId29"/>
    <sheet name="22保健衛生（尿検査）" sheetId="19" r:id="rId30"/>
    <sheet name="24給食費口振手数料" sheetId="21" r:id="rId31"/>
    <sheet name="25嘱託医（内科）手当" sheetId="22" r:id="rId32"/>
    <sheet name="26スポーツ振興センター負担金" sheetId="23" r:id="rId33"/>
    <sheet name="27おむつ処分助成費" sheetId="28" r:id="rId34"/>
    <sheet name="28保育士等採用経費" sheetId="34" r:id="rId35"/>
  </sheets>
  <definedNames>
    <definedName name="_xlnm._FilterDatabase" localSheetId="1" hidden="1">補助対象額一覧!$A$3:$E$3</definedName>
    <definedName name="_xlnm.Print_Area" localSheetId="11">'10健康管理'!$B$1:$K$20</definedName>
    <definedName name="_xlnm.Print_Area" localSheetId="12">'10要保護児童'!$A$2:$H$17</definedName>
    <definedName name="_xlnm.Print_Area" localSheetId="13">'11地域育児センター'!$A$1:$J$51</definedName>
    <definedName name="_xlnm.Print_Area" localSheetId="14">'12延長保育'!$A$1:$AE$25</definedName>
    <definedName name="_xlnm.Print_Area" localSheetId="15">'12延長保育_別紙'!$A$1:$I$24</definedName>
    <definedName name="_xlnm.Print_Area" localSheetId="16">'13一時預かり'!$A$1:$Q$21</definedName>
    <definedName name="_xlnm.Print_Area" localSheetId="19">'13一時預かり_特別な支援を要する児童（補助票）'!$A$2:$G$16</definedName>
    <definedName name="_xlnm.Print_Area" localSheetId="17">'13一時預かり_別紙'!$A$1:$J$25</definedName>
    <definedName name="_xlnm.Print_Area" localSheetId="21">'15病児保育（キャンセル加算）'!$B$2:$H$47</definedName>
    <definedName name="_xlnm.Print_Area" localSheetId="22">'15病児保育（体調不良）'!$A$1:$P$19</definedName>
    <definedName name="_xlnm.Print_Area" localSheetId="20">'15病児保育（病後児）'!$A$1:$P$32</definedName>
    <definedName name="_xlnm.Print_Area" localSheetId="23">'16実費徴収に係る補足給付'!$A$4:$G$34</definedName>
    <definedName name="_xlnm.Print_Area" localSheetId="24">'17保育体制強化（保育支援者）'!$B$2:$S$23</definedName>
    <definedName name="_xlnm.Print_Area" localSheetId="25">'17保育補助者雇上強化'!$B$1:$W$27</definedName>
    <definedName name="_xlnm.Print_Area" localSheetId="5">'１号'!$A$1:$P$42</definedName>
    <definedName name="_xlnm.Print_Area" localSheetId="28">'21宿舎借り上げ'!$A$2:$P$24</definedName>
    <definedName name="_xlnm.Print_Area" localSheetId="29">'22保健衛生（尿検査）'!$A$1:$F$23</definedName>
    <definedName name="_xlnm.Print_Area" localSheetId="30">'24給食費口振手数料'!$A$1:$G$24</definedName>
    <definedName name="_xlnm.Print_Area" localSheetId="31">'25嘱託医（内科）手当'!$A$1:$E$20</definedName>
    <definedName name="_xlnm.Print_Area" localSheetId="32">'26スポーツ振興センター負担金'!$A$1:$F$21</definedName>
    <definedName name="_xlnm.Print_Area" localSheetId="33">'27おむつ処分助成費'!$B$2:$P$9</definedName>
    <definedName name="_xlnm.Print_Area" localSheetId="9">児童数!$A$1:$P$22</definedName>
    <definedName name="_xlnm.Print_Area" localSheetId="0">説明等!$A$1:$I$8</definedName>
    <definedName name="_xlnm.Print_Area" localSheetId="1">補助対象額一覧!$A$1:$E$34</definedName>
    <definedName name="_xlnm.Print_Titles" localSheetId="23">'16実費徴収に係る補足給付'!$4:$5</definedName>
  </definedNames>
  <calcPr calcId="162913"/>
</workbook>
</file>

<file path=xl/calcChain.xml><?xml version="1.0" encoding="utf-8"?>
<calcChain xmlns="http://schemas.openxmlformats.org/spreadsheetml/2006/main">
  <c r="AA19" i="17" l="1"/>
  <c r="G18" i="32" l="1"/>
  <c r="G17" i="32"/>
  <c r="F11" i="45" l="1"/>
  <c r="F8" i="45" s="1"/>
  <c r="I8" i="36"/>
  <c r="I7" i="36" s="1"/>
  <c r="B4" i="45"/>
  <c r="F15" i="45" l="1"/>
  <c r="I9" i="36"/>
  <c r="D13" i="44" l="1"/>
  <c r="D24" i="44"/>
  <c r="AG22" i="3" l="1"/>
  <c r="N6" i="32" l="1"/>
  <c r="N5" i="32"/>
  <c r="N20" i="32"/>
  <c r="N15" i="32" l="1"/>
  <c r="F6" i="13"/>
  <c r="G31" i="13"/>
  <c r="D31" i="13"/>
  <c r="D6" i="13" l="1"/>
  <c r="G6" i="13" s="1"/>
  <c r="S11" i="16" l="1"/>
  <c r="G9" i="39"/>
  <c r="T11" i="16" l="1"/>
  <c r="E4" i="1"/>
  <c r="B4" i="1"/>
  <c r="R2" i="40"/>
  <c r="M58" i="16" l="1"/>
  <c r="M33" i="16" s="1"/>
  <c r="M88" i="16"/>
  <c r="L37" i="16" l="1"/>
  <c r="L32" i="16"/>
  <c r="L26" i="16"/>
  <c r="L27" i="16"/>
  <c r="L28" i="16"/>
  <c r="L29" i="16"/>
  <c r="L30" i="16"/>
  <c r="L31" i="16"/>
  <c r="L18" i="16"/>
  <c r="L19" i="16"/>
  <c r="L20" i="16"/>
  <c r="L21" i="16"/>
  <c r="L22" i="16"/>
  <c r="L23" i="16"/>
  <c r="L24" i="16"/>
  <c r="L25" i="16"/>
  <c r="L12" i="16"/>
  <c r="L13" i="16"/>
  <c r="L14" i="16"/>
  <c r="L15" i="16"/>
  <c r="L16" i="16"/>
  <c r="L17" i="16"/>
  <c r="L11" i="16"/>
  <c r="M24" i="9" l="1"/>
  <c r="N34" i="32" l="1"/>
  <c r="D15" i="43"/>
  <c r="D14" i="43"/>
  <c r="D18" i="43"/>
  <c r="D17" i="43"/>
  <c r="D16" i="43"/>
  <c r="D13" i="43"/>
  <c r="D12" i="43"/>
  <c r="D11" i="43"/>
  <c r="D10" i="43"/>
  <c r="D9" i="43"/>
  <c r="D8" i="43"/>
  <c r="D7" i="43"/>
  <c r="D6" i="43"/>
  <c r="D5" i="43"/>
  <c r="D4" i="43"/>
  <c r="L6" i="32"/>
  <c r="M6" i="32" s="1"/>
  <c r="C4" i="43" s="1"/>
  <c r="M36" i="32"/>
  <c r="I9" i="39"/>
  <c r="D12" i="39"/>
  <c r="D13" i="39"/>
  <c r="D6" i="40"/>
  <c r="I6" i="40"/>
  <c r="J6" i="40"/>
  <c r="K6" i="40"/>
  <c r="L6" i="40"/>
  <c r="M6" i="40"/>
  <c r="N6" i="40"/>
  <c r="O6" i="40"/>
  <c r="P6" i="40"/>
  <c r="Q6" i="40"/>
  <c r="R6" i="40"/>
  <c r="S6" i="40"/>
  <c r="H6" i="40"/>
  <c r="K31" i="32"/>
  <c r="D6" i="28" l="1"/>
  <c r="E6" i="28"/>
  <c r="G6" i="28" s="1"/>
  <c r="E6" i="21"/>
  <c r="K20" i="26"/>
  <c r="N35" i="32" l="1"/>
  <c r="N33" i="32"/>
  <c r="N32" i="32"/>
  <c r="N31" i="32"/>
  <c r="N29" i="32"/>
  <c r="N28" i="32"/>
  <c r="N22" i="32"/>
  <c r="N21" i="32"/>
  <c r="N19" i="32"/>
  <c r="N18" i="32"/>
  <c r="N17" i="32"/>
  <c r="N16" i="32"/>
  <c r="N14" i="32"/>
  <c r="N13" i="32"/>
  <c r="N12" i="32"/>
  <c r="N11" i="32"/>
  <c r="N10" i="32"/>
  <c r="N9" i="32"/>
  <c r="N7" i="32"/>
  <c r="J20" i="26" l="1"/>
  <c r="U20" i="26" s="1"/>
  <c r="J16" i="32" s="1"/>
  <c r="N8" i="32" l="1"/>
  <c r="E11" i="34" l="1"/>
  <c r="D4" i="34"/>
  <c r="B4" i="34"/>
  <c r="J33" i="32"/>
  <c r="K33" i="32" s="1"/>
  <c r="D4" i="28"/>
  <c r="B4" i="28"/>
  <c r="E13" i="23"/>
  <c r="G30" i="32" s="1"/>
  <c r="J30" i="32" s="1"/>
  <c r="K30" i="32" s="1"/>
  <c r="E12" i="23"/>
  <c r="G29" i="32" s="1"/>
  <c r="J29" i="32" s="1"/>
  <c r="K29" i="32" s="1"/>
  <c r="D10" i="23"/>
  <c r="E9" i="23"/>
  <c r="E8" i="23"/>
  <c r="E7" i="23"/>
  <c r="E6" i="23"/>
  <c r="D4" i="23"/>
  <c r="E10" i="22"/>
  <c r="E11" i="22" s="1"/>
  <c r="J28" i="32" s="1"/>
  <c r="K28" i="32" s="1"/>
  <c r="C10" i="22"/>
  <c r="E4" i="22"/>
  <c r="B4" i="22"/>
  <c r="E20" i="21"/>
  <c r="D18" i="21"/>
  <c r="E17" i="21"/>
  <c r="E16" i="21"/>
  <c r="E15" i="21"/>
  <c r="E14" i="21"/>
  <c r="E13" i="21"/>
  <c r="E12" i="21"/>
  <c r="E11" i="21"/>
  <c r="E10" i="21"/>
  <c r="E9" i="21"/>
  <c r="E8" i="21"/>
  <c r="E7" i="21"/>
  <c r="E4" i="21"/>
  <c r="E12" i="19"/>
  <c r="C12" i="19"/>
  <c r="D4" i="19"/>
  <c r="B4" i="19"/>
  <c r="L23" i="18"/>
  <c r="M23" i="18" s="1"/>
  <c r="N23" i="18" s="1"/>
  <c r="J23" i="18"/>
  <c r="L22" i="18"/>
  <c r="M22" i="18" s="1"/>
  <c r="N22" i="18" s="1"/>
  <c r="J22" i="18"/>
  <c r="L21" i="18"/>
  <c r="M21" i="18" s="1"/>
  <c r="N21" i="18" s="1"/>
  <c r="J21" i="18"/>
  <c r="L20" i="18"/>
  <c r="M20" i="18" s="1"/>
  <c r="N20" i="18" s="1"/>
  <c r="J20" i="18"/>
  <c r="J19" i="18"/>
  <c r="L19" i="18" s="1"/>
  <c r="M19" i="18" s="1"/>
  <c r="M24" i="18" s="1"/>
  <c r="L12" i="18"/>
  <c r="M12" i="18" s="1"/>
  <c r="N12" i="18" s="1"/>
  <c r="J12" i="18"/>
  <c r="L11" i="18"/>
  <c r="M11" i="18" s="1"/>
  <c r="N11" i="18" s="1"/>
  <c r="J11" i="18"/>
  <c r="L10" i="18"/>
  <c r="M10" i="18" s="1"/>
  <c r="N10" i="18" s="1"/>
  <c r="J10" i="18"/>
  <c r="L9" i="18"/>
  <c r="M9" i="18" s="1"/>
  <c r="N9" i="18" s="1"/>
  <c r="J9" i="18"/>
  <c r="J8" i="18"/>
  <c r="L8" i="18" s="1"/>
  <c r="M8" i="18" s="1"/>
  <c r="M13" i="18" s="1"/>
  <c r="O5" i="18"/>
  <c r="O3" i="18"/>
  <c r="A3" i="18"/>
  <c r="Z33" i="17"/>
  <c r="Y33" i="17"/>
  <c r="X33" i="17"/>
  <c r="W33" i="17"/>
  <c r="V33" i="17"/>
  <c r="U33" i="17"/>
  <c r="T33" i="17"/>
  <c r="S33" i="17"/>
  <c r="R33" i="17"/>
  <c r="Q33" i="17"/>
  <c r="P33" i="17"/>
  <c r="O33" i="17"/>
  <c r="Z32" i="17"/>
  <c r="Y32" i="17"/>
  <c r="X32" i="17"/>
  <c r="W32" i="17"/>
  <c r="V32" i="17"/>
  <c r="U32" i="17"/>
  <c r="T32" i="17"/>
  <c r="S32" i="17"/>
  <c r="R32" i="17"/>
  <c r="Q32" i="17"/>
  <c r="P32" i="17"/>
  <c r="O32" i="17"/>
  <c r="Z31" i="17"/>
  <c r="Y31" i="17"/>
  <c r="X31" i="17"/>
  <c r="W31" i="17"/>
  <c r="V31" i="17"/>
  <c r="U31" i="17"/>
  <c r="T31" i="17"/>
  <c r="S31" i="17"/>
  <c r="R31" i="17"/>
  <c r="Q31" i="17"/>
  <c r="P31" i="17"/>
  <c r="O31" i="17"/>
  <c r="Z30" i="17"/>
  <c r="Y30" i="17"/>
  <c r="X30" i="17"/>
  <c r="W30" i="17"/>
  <c r="V30" i="17"/>
  <c r="U30" i="17"/>
  <c r="T30" i="17"/>
  <c r="S30" i="17"/>
  <c r="R30" i="17"/>
  <c r="Q30" i="17"/>
  <c r="P30" i="17"/>
  <c r="O30" i="17"/>
  <c r="Z29" i="17"/>
  <c r="Y29" i="17"/>
  <c r="X29" i="17"/>
  <c r="W29" i="17"/>
  <c r="V29" i="17"/>
  <c r="U29" i="17"/>
  <c r="T29" i="17"/>
  <c r="S29" i="17"/>
  <c r="R29" i="17"/>
  <c r="Q29" i="17"/>
  <c r="P29" i="17"/>
  <c r="O29" i="17"/>
  <c r="Z28" i="17"/>
  <c r="Y28" i="17"/>
  <c r="X28" i="17"/>
  <c r="W28" i="17"/>
  <c r="V28" i="17"/>
  <c r="U28" i="17"/>
  <c r="T28" i="17"/>
  <c r="S28" i="17"/>
  <c r="R28" i="17"/>
  <c r="Q28" i="17"/>
  <c r="P28" i="17"/>
  <c r="O28" i="17"/>
  <c r="Z27" i="17"/>
  <c r="Y27" i="17"/>
  <c r="X27" i="17"/>
  <c r="W27" i="17"/>
  <c r="V27" i="17"/>
  <c r="U27" i="17"/>
  <c r="T27" i="17"/>
  <c r="S27" i="17"/>
  <c r="R27" i="17"/>
  <c r="Q27" i="17"/>
  <c r="P27" i="17"/>
  <c r="O27" i="17"/>
  <c r="Z26" i="17"/>
  <c r="Y26" i="17"/>
  <c r="X26" i="17"/>
  <c r="W26" i="17"/>
  <c r="V26" i="17"/>
  <c r="U26" i="17"/>
  <c r="T26" i="17"/>
  <c r="S26" i="17"/>
  <c r="R26" i="17"/>
  <c r="Q26" i="17"/>
  <c r="P26" i="17"/>
  <c r="O26" i="17"/>
  <c r="Z25" i="17"/>
  <c r="Y25" i="17"/>
  <c r="X25" i="17"/>
  <c r="W25" i="17"/>
  <c r="V25" i="17"/>
  <c r="U25" i="17"/>
  <c r="T25" i="17"/>
  <c r="S25" i="17"/>
  <c r="R25" i="17"/>
  <c r="Q25" i="17"/>
  <c r="P25" i="17"/>
  <c r="O25" i="17"/>
  <c r="Z24" i="17"/>
  <c r="Y24" i="17"/>
  <c r="X24" i="17"/>
  <c r="W24" i="17"/>
  <c r="V24" i="17"/>
  <c r="U24" i="17"/>
  <c r="T24" i="17"/>
  <c r="S24" i="17"/>
  <c r="R24" i="17"/>
  <c r="Q24" i="17"/>
  <c r="P24" i="17"/>
  <c r="O24" i="17"/>
  <c r="Z23" i="17"/>
  <c r="Y23" i="17"/>
  <c r="X23" i="17"/>
  <c r="W23" i="17"/>
  <c r="V23" i="17"/>
  <c r="U23" i="17"/>
  <c r="T23" i="17"/>
  <c r="S23" i="17"/>
  <c r="R23" i="17"/>
  <c r="Q23" i="17"/>
  <c r="P23" i="17"/>
  <c r="O23" i="17"/>
  <c r="Z22" i="17"/>
  <c r="Y22" i="17"/>
  <c r="X22" i="17"/>
  <c r="W22" i="17"/>
  <c r="V22" i="17"/>
  <c r="U22" i="17"/>
  <c r="T22" i="17"/>
  <c r="S22" i="17"/>
  <c r="R22" i="17"/>
  <c r="Q22" i="17"/>
  <c r="P22" i="17"/>
  <c r="O22" i="17"/>
  <c r="Z18" i="17"/>
  <c r="Y18" i="17"/>
  <c r="X18" i="17"/>
  <c r="W18" i="17"/>
  <c r="V18" i="17"/>
  <c r="U18" i="17"/>
  <c r="T18" i="17"/>
  <c r="S18" i="17"/>
  <c r="R18" i="17"/>
  <c r="Q18" i="17"/>
  <c r="P18" i="17"/>
  <c r="O18" i="17"/>
  <c r="Z17" i="17"/>
  <c r="Y17" i="17"/>
  <c r="X17" i="17"/>
  <c r="W17" i="17"/>
  <c r="V17" i="17"/>
  <c r="U17" i="17"/>
  <c r="T17" i="17"/>
  <c r="S17" i="17"/>
  <c r="R17" i="17"/>
  <c r="Q17" i="17"/>
  <c r="P17" i="17"/>
  <c r="O17" i="17"/>
  <c r="Z16" i="17"/>
  <c r="Y16" i="17"/>
  <c r="X16" i="17"/>
  <c r="W16" i="17"/>
  <c r="V16" i="17"/>
  <c r="U16" i="17"/>
  <c r="T16" i="17"/>
  <c r="S16" i="17"/>
  <c r="R16" i="17"/>
  <c r="Q16" i="17"/>
  <c r="P16" i="17"/>
  <c r="O16" i="17"/>
  <c r="Z15" i="17"/>
  <c r="Y15" i="17"/>
  <c r="X15" i="17"/>
  <c r="W15" i="17"/>
  <c r="V15" i="17"/>
  <c r="U15" i="17"/>
  <c r="T15" i="17"/>
  <c r="S15" i="17"/>
  <c r="R15" i="17"/>
  <c r="Q15" i="17"/>
  <c r="P15" i="17"/>
  <c r="O15" i="17"/>
  <c r="Z14" i="17"/>
  <c r="Y14" i="17"/>
  <c r="X14" i="17"/>
  <c r="W14" i="17"/>
  <c r="V14" i="17"/>
  <c r="U14" i="17"/>
  <c r="T14" i="17"/>
  <c r="S14" i="17"/>
  <c r="R14" i="17"/>
  <c r="Q14" i="17"/>
  <c r="P14" i="17"/>
  <c r="O14" i="17"/>
  <c r="Z13" i="17"/>
  <c r="Y13" i="17"/>
  <c r="X13" i="17"/>
  <c r="W13" i="17"/>
  <c r="V13" i="17"/>
  <c r="U13" i="17"/>
  <c r="T13" i="17"/>
  <c r="S13" i="17"/>
  <c r="R13" i="17"/>
  <c r="Q13" i="17"/>
  <c r="P13" i="17"/>
  <c r="O13" i="17"/>
  <c r="Z12" i="17"/>
  <c r="Y12" i="17"/>
  <c r="X12" i="17"/>
  <c r="W12" i="17"/>
  <c r="V12" i="17"/>
  <c r="U12" i="17"/>
  <c r="T12" i="17"/>
  <c r="S12" i="17"/>
  <c r="R12" i="17"/>
  <c r="Q12" i="17"/>
  <c r="P12" i="17"/>
  <c r="O12" i="17"/>
  <c r="Z11" i="17"/>
  <c r="Y11" i="17"/>
  <c r="X11" i="17"/>
  <c r="W11" i="17"/>
  <c r="V11" i="17"/>
  <c r="U11" i="17"/>
  <c r="T11" i="17"/>
  <c r="S11" i="17"/>
  <c r="R11" i="17"/>
  <c r="Q11" i="17"/>
  <c r="P11" i="17"/>
  <c r="O11" i="17"/>
  <c r="Z10" i="17"/>
  <c r="Y10" i="17"/>
  <c r="X10" i="17"/>
  <c r="W10" i="17"/>
  <c r="V10" i="17"/>
  <c r="U10" i="17"/>
  <c r="T10" i="17"/>
  <c r="S10" i="17"/>
  <c r="R10" i="17"/>
  <c r="Q10" i="17"/>
  <c r="P10" i="17"/>
  <c r="O10" i="17"/>
  <c r="Z9" i="17"/>
  <c r="Y9" i="17"/>
  <c r="X9" i="17"/>
  <c r="W9" i="17"/>
  <c r="V9" i="17"/>
  <c r="U9" i="17"/>
  <c r="T9" i="17"/>
  <c r="S9" i="17"/>
  <c r="R9" i="17"/>
  <c r="Q9" i="17"/>
  <c r="P9" i="17"/>
  <c r="O9" i="17"/>
  <c r="Z8" i="17"/>
  <c r="Y8" i="17"/>
  <c r="X8" i="17"/>
  <c r="W8" i="17"/>
  <c r="V8" i="17"/>
  <c r="U8" i="17"/>
  <c r="T8" i="17"/>
  <c r="S8" i="17"/>
  <c r="R8" i="17"/>
  <c r="Q8" i="17"/>
  <c r="P8" i="17"/>
  <c r="O8" i="17"/>
  <c r="Z7" i="17"/>
  <c r="Y7" i="17"/>
  <c r="X7" i="17"/>
  <c r="W7" i="17"/>
  <c r="V7" i="17"/>
  <c r="U7" i="17"/>
  <c r="T7" i="17"/>
  <c r="S7" i="17"/>
  <c r="R7" i="17"/>
  <c r="Q7" i="17"/>
  <c r="P7" i="17"/>
  <c r="O7" i="17"/>
  <c r="L4" i="17"/>
  <c r="A4" i="17"/>
  <c r="Q88" i="16"/>
  <c r="O88" i="16"/>
  <c r="K88" i="16"/>
  <c r="T87" i="16"/>
  <c r="S87" i="16"/>
  <c r="L87" i="16"/>
  <c r="T86" i="16"/>
  <c r="S86" i="16"/>
  <c r="L86" i="16"/>
  <c r="T85" i="16"/>
  <c r="S85" i="16"/>
  <c r="L85" i="16"/>
  <c r="T84" i="16"/>
  <c r="S84" i="16"/>
  <c r="L84" i="16"/>
  <c r="T83" i="16"/>
  <c r="S83" i="16"/>
  <c r="L83" i="16"/>
  <c r="T82" i="16"/>
  <c r="S82" i="16"/>
  <c r="L82" i="16"/>
  <c r="T81" i="16"/>
  <c r="S81" i="16"/>
  <c r="L81" i="16"/>
  <c r="T80" i="16"/>
  <c r="S80" i="16"/>
  <c r="L80" i="16"/>
  <c r="T79" i="16"/>
  <c r="S79" i="16"/>
  <c r="L79" i="16"/>
  <c r="T78" i="16"/>
  <c r="S78" i="16"/>
  <c r="L78" i="16"/>
  <c r="T77" i="16"/>
  <c r="S77" i="16"/>
  <c r="L77" i="16"/>
  <c r="T76" i="16"/>
  <c r="S76" i="16"/>
  <c r="L76" i="16"/>
  <c r="T75" i="16"/>
  <c r="S75" i="16"/>
  <c r="L75" i="16"/>
  <c r="T74" i="16"/>
  <c r="S74" i="16"/>
  <c r="L74" i="16"/>
  <c r="T73" i="16"/>
  <c r="S73" i="16"/>
  <c r="L73" i="16"/>
  <c r="T72" i="16"/>
  <c r="S72" i="16"/>
  <c r="L72" i="16"/>
  <c r="T71" i="16"/>
  <c r="S71" i="16"/>
  <c r="L71" i="16"/>
  <c r="T70" i="16"/>
  <c r="S70" i="16"/>
  <c r="L70" i="16"/>
  <c r="T69" i="16"/>
  <c r="S69" i="16"/>
  <c r="L69" i="16"/>
  <c r="T68" i="16"/>
  <c r="S68" i="16"/>
  <c r="L68" i="16"/>
  <c r="T67" i="16"/>
  <c r="S67" i="16"/>
  <c r="L67" i="16"/>
  <c r="Q58" i="16"/>
  <c r="O58" i="16"/>
  <c r="K58" i="16"/>
  <c r="T57" i="16"/>
  <c r="S57" i="16"/>
  <c r="L57" i="16"/>
  <c r="T56" i="16"/>
  <c r="S56" i="16"/>
  <c r="L56" i="16"/>
  <c r="T55" i="16"/>
  <c r="S55" i="16"/>
  <c r="L55" i="16"/>
  <c r="T54" i="16"/>
  <c r="S54" i="16"/>
  <c r="L54" i="16"/>
  <c r="T53" i="16"/>
  <c r="S53" i="16"/>
  <c r="L53" i="16"/>
  <c r="T52" i="16"/>
  <c r="S52" i="16"/>
  <c r="L52" i="16"/>
  <c r="T51" i="16"/>
  <c r="S51" i="16"/>
  <c r="L51" i="16"/>
  <c r="T50" i="16"/>
  <c r="S50" i="16"/>
  <c r="L50" i="16"/>
  <c r="T49" i="16"/>
  <c r="S49" i="16"/>
  <c r="L49" i="16"/>
  <c r="T48" i="16"/>
  <c r="S48" i="16"/>
  <c r="L48" i="16"/>
  <c r="T47" i="16"/>
  <c r="S47" i="16"/>
  <c r="L47" i="16"/>
  <c r="T46" i="16"/>
  <c r="S46" i="16"/>
  <c r="L46" i="16"/>
  <c r="T45" i="16"/>
  <c r="S45" i="16"/>
  <c r="L45" i="16"/>
  <c r="T44" i="16"/>
  <c r="S44" i="16"/>
  <c r="L44" i="16"/>
  <c r="T43" i="16"/>
  <c r="S43" i="16"/>
  <c r="L43" i="16"/>
  <c r="T42" i="16"/>
  <c r="S42" i="16"/>
  <c r="L42" i="16"/>
  <c r="T41" i="16"/>
  <c r="S41" i="16"/>
  <c r="L41" i="16"/>
  <c r="T40" i="16"/>
  <c r="S40" i="16"/>
  <c r="L40" i="16"/>
  <c r="T39" i="16"/>
  <c r="S39" i="16"/>
  <c r="L39" i="16"/>
  <c r="T38" i="16"/>
  <c r="S38" i="16"/>
  <c r="L38" i="16"/>
  <c r="T37" i="16"/>
  <c r="S37" i="16"/>
  <c r="Q33" i="16"/>
  <c r="O33" i="16"/>
  <c r="T32" i="16"/>
  <c r="S32" i="16"/>
  <c r="T31" i="16"/>
  <c r="S31" i="16"/>
  <c r="T30" i="16"/>
  <c r="S30" i="16"/>
  <c r="T29" i="16"/>
  <c r="S29" i="16"/>
  <c r="T28" i="16"/>
  <c r="S28" i="16"/>
  <c r="T27" i="16"/>
  <c r="S27" i="16"/>
  <c r="T26" i="16"/>
  <c r="S26" i="16"/>
  <c r="T25" i="16"/>
  <c r="S25" i="16"/>
  <c r="T24" i="16"/>
  <c r="S24" i="16"/>
  <c r="T23" i="16"/>
  <c r="S23" i="16"/>
  <c r="T22" i="16"/>
  <c r="S22" i="16"/>
  <c r="T21" i="16"/>
  <c r="S21" i="16"/>
  <c r="T20" i="16"/>
  <c r="S20" i="16"/>
  <c r="B20" i="16"/>
  <c r="B23" i="16" s="1"/>
  <c r="T19" i="16"/>
  <c r="S19" i="16"/>
  <c r="T18" i="16"/>
  <c r="S18" i="16"/>
  <c r="T17" i="16"/>
  <c r="S17" i="16"/>
  <c r="T16" i="16"/>
  <c r="S16" i="16"/>
  <c r="T15" i="16"/>
  <c r="S15" i="16"/>
  <c r="T14" i="16"/>
  <c r="S14" i="16"/>
  <c r="T13" i="16"/>
  <c r="S13" i="16"/>
  <c r="T12" i="16"/>
  <c r="S12" i="16"/>
  <c r="C10" i="16"/>
  <c r="B14" i="16" s="1"/>
  <c r="B17" i="16" s="1"/>
  <c r="T5" i="16"/>
  <c r="R5" i="16"/>
  <c r="K16" i="32"/>
  <c r="U19" i="26"/>
  <c r="U18" i="26"/>
  <c r="U17" i="26"/>
  <c r="U16" i="26"/>
  <c r="U15" i="26"/>
  <c r="U14" i="26"/>
  <c r="U13" i="26"/>
  <c r="U12" i="26"/>
  <c r="U11" i="26"/>
  <c r="U10" i="26"/>
  <c r="M4" i="26"/>
  <c r="I4" i="26"/>
  <c r="G20" i="14"/>
  <c r="R19" i="14"/>
  <c r="R18" i="14"/>
  <c r="R17" i="14"/>
  <c r="T16" i="14"/>
  <c r="Y16" i="14" s="1"/>
  <c r="R16" i="14"/>
  <c r="R15" i="14"/>
  <c r="T10" i="14"/>
  <c r="Y10" i="14" s="1"/>
  <c r="K4" i="14"/>
  <c r="H4" i="14"/>
  <c r="G4" i="13"/>
  <c r="B4" i="13"/>
  <c r="O14" i="10"/>
  <c r="L14" i="10"/>
  <c r="J14" i="10"/>
  <c r="H14" i="10"/>
  <c r="O7" i="10"/>
  <c r="M4" i="10"/>
  <c r="A4" i="10"/>
  <c r="M35" i="29"/>
  <c r="I35" i="29"/>
  <c r="W46" i="9" s="1"/>
  <c r="M34" i="29"/>
  <c r="M33" i="29"/>
  <c r="M32" i="29"/>
  <c r="F3" i="29"/>
  <c r="A3" i="29"/>
  <c r="O35" i="9"/>
  <c r="N35" i="9"/>
  <c r="M35" i="9"/>
  <c r="L35" i="9"/>
  <c r="K35" i="9"/>
  <c r="J35" i="9"/>
  <c r="I35" i="9"/>
  <c r="H35" i="9"/>
  <c r="G35" i="9"/>
  <c r="F35" i="9"/>
  <c r="E35" i="9"/>
  <c r="D35" i="9"/>
  <c r="F29" i="9"/>
  <c r="D29" i="9"/>
  <c r="B29" i="9"/>
  <c r="O27" i="9"/>
  <c r="H24" i="9"/>
  <c r="H29" i="9" s="1"/>
  <c r="M17" i="9"/>
  <c r="H17" i="9"/>
  <c r="C17" i="9"/>
  <c r="U16" i="9"/>
  <c r="U15" i="9"/>
  <c r="O13" i="9"/>
  <c r="O12" i="9"/>
  <c r="O11" i="9"/>
  <c r="O10" i="9"/>
  <c r="M7" i="9"/>
  <c r="A7" i="9"/>
  <c r="G4" i="12"/>
  <c r="A4" i="12"/>
  <c r="I17" i="7"/>
  <c r="I16" i="7"/>
  <c r="H3" i="7"/>
  <c r="A3" i="7"/>
  <c r="L32" i="6"/>
  <c r="K33" i="6" s="1"/>
  <c r="G24" i="6"/>
  <c r="D24" i="6"/>
  <c r="H24" i="6" s="1"/>
  <c r="G8" i="6"/>
  <c r="D8" i="6"/>
  <c r="A8" i="6"/>
  <c r="H4" i="6"/>
  <c r="A4" i="6"/>
  <c r="M10" i="5"/>
  <c r="L10" i="5"/>
  <c r="K10" i="5"/>
  <c r="J10" i="5"/>
  <c r="I10" i="5"/>
  <c r="H10" i="5"/>
  <c r="G10" i="5"/>
  <c r="F10" i="5"/>
  <c r="E10" i="5"/>
  <c r="D10" i="5"/>
  <c r="C10" i="5"/>
  <c r="B10" i="5"/>
  <c r="N8" i="5"/>
  <c r="N4" i="5"/>
  <c r="A4" i="5"/>
  <c r="H21" i="4"/>
  <c r="G21" i="4"/>
  <c r="D21" i="4"/>
  <c r="G8" i="4"/>
  <c r="D8" i="4"/>
  <c r="H4" i="4"/>
  <c r="A4" i="4"/>
  <c r="AD21" i="3"/>
  <c r="AF21" i="3" s="1"/>
  <c r="AC21" i="3"/>
  <c r="AC20" i="3"/>
  <c r="AD20" i="3" s="1"/>
  <c r="AF20" i="3" s="1"/>
  <c r="AC19" i="3"/>
  <c r="AD19" i="3" s="1"/>
  <c r="AF19" i="3" s="1"/>
  <c r="AC18" i="3"/>
  <c r="AD18" i="3" s="1"/>
  <c r="AF18" i="3" s="1"/>
  <c r="AC17" i="3"/>
  <c r="AD17" i="3" s="1"/>
  <c r="AF17" i="3" s="1"/>
  <c r="AF16" i="3"/>
  <c r="AD16" i="3"/>
  <c r="AC16" i="3"/>
  <c r="Y4" i="3"/>
  <c r="AG15" i="3" s="1"/>
  <c r="A4" i="3"/>
  <c r="K50" i="2"/>
  <c r="K40" i="2"/>
  <c r="K30" i="2"/>
  <c r="K20" i="2"/>
  <c r="H4" i="2"/>
  <c r="B4" i="2"/>
  <c r="N15" i="1"/>
  <c r="M15" i="1"/>
  <c r="L15" i="1"/>
  <c r="K15" i="1"/>
  <c r="J15" i="1"/>
  <c r="N14" i="1"/>
  <c r="M14" i="1"/>
  <c r="L14" i="1"/>
  <c r="K14" i="1"/>
  <c r="J14" i="1"/>
  <c r="N13" i="1"/>
  <c r="M13" i="1"/>
  <c r="L13" i="1"/>
  <c r="K13" i="1"/>
  <c r="J13" i="1"/>
  <c r="N12" i="1"/>
  <c r="M12" i="1"/>
  <c r="L12" i="1"/>
  <c r="K12" i="1"/>
  <c r="J12" i="1"/>
  <c r="N11" i="1"/>
  <c r="M11" i="1"/>
  <c r="L11" i="1"/>
  <c r="K11" i="1"/>
  <c r="J11" i="1"/>
  <c r="N10" i="1"/>
  <c r="M10" i="1"/>
  <c r="L10" i="1"/>
  <c r="K10" i="1"/>
  <c r="J10" i="1"/>
  <c r="N9" i="1"/>
  <c r="M9" i="1"/>
  <c r="L9" i="1"/>
  <c r="K9" i="1"/>
  <c r="J9" i="1"/>
  <c r="O9" i="1" s="1"/>
  <c r="N8" i="1"/>
  <c r="M8" i="1"/>
  <c r="L8" i="1"/>
  <c r="K8" i="1"/>
  <c r="J8" i="1"/>
  <c r="O8" i="1" s="1"/>
  <c r="N7" i="1"/>
  <c r="M7" i="1"/>
  <c r="L7" i="1"/>
  <c r="K7" i="1"/>
  <c r="J7" i="1"/>
  <c r="N6" i="1"/>
  <c r="M6" i="1"/>
  <c r="L6" i="1"/>
  <c r="K6" i="1"/>
  <c r="J6" i="1"/>
  <c r="N5" i="1"/>
  <c r="M5" i="1"/>
  <c r="L5" i="1"/>
  <c r="K5" i="1"/>
  <c r="J5" i="1"/>
  <c r="N4" i="1"/>
  <c r="M4" i="1"/>
  <c r="L4" i="1"/>
  <c r="K4" i="1"/>
  <c r="J4" i="1"/>
  <c r="J9" i="39"/>
  <c r="J6" i="32" s="1"/>
  <c r="J3" i="39"/>
  <c r="S7" i="40"/>
  <c r="R7" i="40"/>
  <c r="Q7" i="40"/>
  <c r="Q8" i="40" s="1"/>
  <c r="P7" i="40"/>
  <c r="P8" i="40" s="1"/>
  <c r="O7" i="40"/>
  <c r="O8" i="40" s="1"/>
  <c r="N7" i="40"/>
  <c r="N8" i="40" s="1"/>
  <c r="M7" i="40"/>
  <c r="L7" i="40"/>
  <c r="K7" i="40"/>
  <c r="J7" i="40"/>
  <c r="I7" i="40"/>
  <c r="I8" i="40" s="1"/>
  <c r="H7" i="40"/>
  <c r="H8" i="40" s="1"/>
  <c r="S2" i="40"/>
  <c r="E22" i="37"/>
  <c r="E18" i="37"/>
  <c r="E17" i="37"/>
  <c r="E16" i="37"/>
  <c r="E15" i="37"/>
  <c r="E20" i="37" s="1"/>
  <c r="E21" i="37" s="1"/>
  <c r="E14" i="37"/>
  <c r="E13" i="37"/>
  <c r="N10" i="37"/>
  <c r="M10" i="37"/>
  <c r="L10" i="37"/>
  <c r="K10" i="37"/>
  <c r="J10" i="37"/>
  <c r="I10" i="37"/>
  <c r="H10" i="37"/>
  <c r="G10" i="37"/>
  <c r="F10" i="37"/>
  <c r="E10" i="37"/>
  <c r="D10" i="37"/>
  <c r="C10" i="37"/>
  <c r="O9" i="37"/>
  <c r="G21" i="32" s="1"/>
  <c r="J21" i="32" s="1"/>
  <c r="K21" i="32" s="1"/>
  <c r="O8" i="37"/>
  <c r="O7" i="37"/>
  <c r="O6" i="37"/>
  <c r="O5" i="37"/>
  <c r="G35" i="32" s="1"/>
  <c r="J35" i="32" s="1"/>
  <c r="K35" i="32" s="1"/>
  <c r="O4" i="37"/>
  <c r="O10" i="37" s="1"/>
  <c r="K40" i="32"/>
  <c r="G36" i="32"/>
  <c r="J36" i="32" s="1"/>
  <c r="K36" i="32" s="1"/>
  <c r="L35" i="32"/>
  <c r="M35" i="32" s="1"/>
  <c r="L34" i="32"/>
  <c r="M34" i="32" s="1"/>
  <c r="C17" i="43" s="1"/>
  <c r="J34" i="32"/>
  <c r="K34" i="32" s="1"/>
  <c r="L33" i="32"/>
  <c r="M33" i="32" s="1"/>
  <c r="C16" i="43" s="1"/>
  <c r="L32" i="32"/>
  <c r="M32" i="32" s="1"/>
  <c r="G32" i="32"/>
  <c r="L31" i="32"/>
  <c r="M31" i="32" s="1"/>
  <c r="C18" i="43" s="1"/>
  <c r="L30" i="32"/>
  <c r="E30" i="32"/>
  <c r="L29" i="32"/>
  <c r="M29" i="32" s="1"/>
  <c r="C15" i="43" s="1"/>
  <c r="E29" i="32"/>
  <c r="L28" i="32"/>
  <c r="M28" i="32" s="1"/>
  <c r="C14" i="43" s="1"/>
  <c r="L27" i="32"/>
  <c r="M27" i="32" s="1"/>
  <c r="L26" i="32"/>
  <c r="M26" i="32" s="1"/>
  <c r="K26" i="32"/>
  <c r="J26" i="32"/>
  <c r="L25" i="32"/>
  <c r="M25" i="32" s="1"/>
  <c r="L24" i="32"/>
  <c r="M24" i="32" s="1"/>
  <c r="L23" i="32"/>
  <c r="M23" i="32" s="1"/>
  <c r="K23" i="32"/>
  <c r="L22" i="32"/>
  <c r="M22" i="32" s="1"/>
  <c r="C13" i="43" s="1"/>
  <c r="L21" i="32"/>
  <c r="M21" i="32" s="1"/>
  <c r="L20" i="32"/>
  <c r="M20" i="32" s="1"/>
  <c r="L19" i="32"/>
  <c r="M19" i="32" s="1"/>
  <c r="L18" i="32"/>
  <c r="M18" i="32" s="1"/>
  <c r="L17" i="32"/>
  <c r="M17" i="32" s="1"/>
  <c r="C11" i="43" s="1"/>
  <c r="L16" i="32"/>
  <c r="M16" i="32" s="1"/>
  <c r="C9" i="43" s="1"/>
  <c r="L15" i="32"/>
  <c r="M15" i="32" s="1"/>
  <c r="C12" i="43" s="1"/>
  <c r="L14" i="32"/>
  <c r="M14" i="32" s="1"/>
  <c r="C10" i="43" s="1"/>
  <c r="L13" i="32"/>
  <c r="M13" i="32" s="1"/>
  <c r="C8" i="43" s="1"/>
  <c r="L12" i="32"/>
  <c r="M12" i="32" s="1"/>
  <c r="C7" i="43" s="1"/>
  <c r="L11" i="32"/>
  <c r="M11" i="32" s="1"/>
  <c r="L10" i="32"/>
  <c r="M10" i="32" s="1"/>
  <c r="C6" i="43" s="1"/>
  <c r="L9" i="32"/>
  <c r="M9" i="32" s="1"/>
  <c r="L8" i="32"/>
  <c r="M8" i="32" s="1"/>
  <c r="C5" i="43" s="1"/>
  <c r="L7" i="32"/>
  <c r="M7" i="32" s="1"/>
  <c r="L5" i="32"/>
  <c r="M5" i="32" s="1"/>
  <c r="H2" i="32"/>
  <c r="AA25" i="17" l="1"/>
  <c r="AA33" i="17"/>
  <c r="M25" i="18"/>
  <c r="H8" i="4"/>
  <c r="G20" i="32"/>
  <c r="J20" i="32" s="1"/>
  <c r="K20" i="32" s="1"/>
  <c r="O11" i="1"/>
  <c r="O12" i="1"/>
  <c r="O5" i="1"/>
  <c r="O13" i="1"/>
  <c r="O7" i="1"/>
  <c r="O15" i="1"/>
  <c r="O4" i="1"/>
  <c r="O10" i="1"/>
  <c r="T88" i="16"/>
  <c r="T58" i="16"/>
  <c r="T33" i="16"/>
  <c r="J27" i="32"/>
  <c r="K27" i="32" s="1"/>
  <c r="E10" i="23"/>
  <c r="E19" i="21"/>
  <c r="J32" i="32" s="1"/>
  <c r="K32" i="32" s="1"/>
  <c r="E13" i="19"/>
  <c r="G22" i="32" s="1"/>
  <c r="J22" i="32" s="1"/>
  <c r="K22" i="32" s="1"/>
  <c r="N19" i="18"/>
  <c r="J15" i="32"/>
  <c r="K15" i="32" s="1"/>
  <c r="N8" i="18"/>
  <c r="AA7" i="17"/>
  <c r="AA9" i="17"/>
  <c r="AA13" i="17"/>
  <c r="AA22" i="17"/>
  <c r="AA8" i="17"/>
  <c r="AA12" i="17"/>
  <c r="AA18" i="17"/>
  <c r="AA27" i="17"/>
  <c r="AA28" i="17"/>
  <c r="AA30" i="17"/>
  <c r="AA14" i="17"/>
  <c r="AA16" i="17"/>
  <c r="AA11" i="17"/>
  <c r="AA23" i="17"/>
  <c r="AA32" i="17"/>
  <c r="AA15" i="17"/>
  <c r="AA10" i="17"/>
  <c r="AA17" i="17"/>
  <c r="AA29" i="17"/>
  <c r="AA24" i="17"/>
  <c r="AA31" i="17"/>
  <c r="AA26" i="17"/>
  <c r="L33" i="16"/>
  <c r="B26" i="16" s="1"/>
  <c r="U13" i="14"/>
  <c r="Y13" i="14" s="1"/>
  <c r="Y18" i="14" s="1"/>
  <c r="Y19" i="14" s="1"/>
  <c r="J13" i="32" s="1"/>
  <c r="K13" i="32" s="1"/>
  <c r="J12" i="32"/>
  <c r="K12" i="32" s="1"/>
  <c r="S26" i="9" a="1"/>
  <c r="S26" i="9" s="1"/>
  <c r="M25" i="9" s="1"/>
  <c r="S27" i="9" a="1"/>
  <c r="S27" i="9" s="1"/>
  <c r="L26" i="9"/>
  <c r="O26" i="9" s="1"/>
  <c r="J24" i="9"/>
  <c r="J29" i="9" s="1"/>
  <c r="N36" i="9"/>
  <c r="G19" i="32" s="1"/>
  <c r="J19" i="32" s="1"/>
  <c r="K19" i="32" s="1"/>
  <c r="L28" i="9"/>
  <c r="O28" i="9" s="1"/>
  <c r="I18" i="7"/>
  <c r="P7" i="5" s="1"/>
  <c r="H8" i="6"/>
  <c r="N10" i="5"/>
  <c r="D41" i="6" s="1"/>
  <c r="D55" i="6"/>
  <c r="AH15" i="3"/>
  <c r="K51" i="2"/>
  <c r="J8" i="32" s="1"/>
  <c r="K8" i="32" s="1"/>
  <c r="O6" i="1"/>
  <c r="O14" i="1"/>
  <c r="K6" i="32"/>
  <c r="J8" i="40"/>
  <c r="J9" i="40" s="1"/>
  <c r="L8" i="40"/>
  <c r="L9" i="40" s="1"/>
  <c r="R8" i="40"/>
  <c r="R9" i="40" s="1"/>
  <c r="N9" i="40"/>
  <c r="K8" i="40"/>
  <c r="K9" i="40" s="1"/>
  <c r="S8" i="40"/>
  <c r="S9" i="40" s="1"/>
  <c r="O9" i="40"/>
  <c r="H9" i="40"/>
  <c r="M8" i="40"/>
  <c r="M9" i="40" s="1"/>
  <c r="I9" i="40"/>
  <c r="Q9" i="40"/>
  <c r="P9" i="40"/>
  <c r="O16" i="1"/>
  <c r="G7" i="32" s="1"/>
  <c r="J7" i="32" s="1"/>
  <c r="K7" i="32" s="1"/>
  <c r="AH22" i="3"/>
  <c r="AG24" i="3" l="1"/>
  <c r="I8" i="4" s="1"/>
  <c r="K8" i="4" s="1"/>
  <c r="B29" i="16"/>
  <c r="J14" i="32" s="1"/>
  <c r="K14" i="32" s="1"/>
  <c r="AA34" i="17"/>
  <c r="J18" i="32" s="1"/>
  <c r="K18" i="32" s="1"/>
  <c r="J17" i="32"/>
  <c r="K17" i="32" s="1"/>
  <c r="O24" i="9"/>
  <c r="L29" i="9"/>
  <c r="O29" i="9" s="1"/>
  <c r="J11" i="32" s="1"/>
  <c r="K11" i="32" s="1"/>
  <c r="K36" i="6"/>
  <c r="I38" i="6"/>
  <c r="I8" i="6" s="1"/>
  <c r="O7" i="5" s="1"/>
  <c r="R10" i="40"/>
  <c r="P10" i="40"/>
  <c r="J9" i="32" l="1"/>
  <c r="K9" i="32" s="1"/>
  <c r="J25" i="32"/>
  <c r="K25" i="32" s="1"/>
  <c r="K8" i="6"/>
  <c r="J10" i="32" s="1"/>
  <c r="J24" i="32" s="1"/>
  <c r="K24" i="32" s="1"/>
  <c r="T10" i="40"/>
  <c r="J5" i="32" s="1"/>
  <c r="K5" i="32" s="1"/>
  <c r="K10" i="32" l="1"/>
  <c r="K37" i="32"/>
  <c r="C23" i="45" l="1"/>
  <c r="C22" i="45"/>
  <c r="K41" i="32"/>
  <c r="C18" i="44"/>
  <c r="C7" i="44"/>
  <c r="C24" i="44" l="1"/>
  <c r="E18" i="44"/>
  <c r="E24" i="44" s="1"/>
  <c r="E7" i="44"/>
  <c r="E13" i="44" s="1"/>
  <c r="C13" i="44"/>
</calcChain>
</file>

<file path=xl/comments1.xml><?xml version="1.0" encoding="utf-8"?>
<comments xmlns="http://schemas.openxmlformats.org/spreadsheetml/2006/main">
  <authors>
    <author>座間市</author>
  </authors>
  <commentList>
    <comment ref="E26" authorId="0" shapeId="0">
      <text>
        <r>
          <rPr>
            <b/>
            <sz val="9"/>
            <color indexed="81"/>
            <rFont val="MS P ゴシック"/>
            <family val="3"/>
            <charset val="128"/>
          </rPr>
          <t>座間市:</t>
        </r>
        <r>
          <rPr>
            <sz val="9"/>
            <color indexed="81"/>
            <rFont val="MS P ゴシック"/>
            <family val="3"/>
            <charset val="128"/>
          </rPr>
          <t xml:space="preserve">
公定価格を入力。
給付費担当から要確認</t>
        </r>
      </text>
    </comment>
  </commentList>
</comments>
</file>

<file path=xl/comments2.xml><?xml version="1.0" encoding="utf-8"?>
<comments xmlns="http://schemas.openxmlformats.org/spreadsheetml/2006/main">
  <authors>
    <author>座間市</author>
  </authors>
  <commentList>
    <comment ref="K14" authorId="0" shapeId="0">
      <text>
        <r>
          <rPr>
            <sz val="9"/>
            <color indexed="81"/>
            <rFont val="MS P ゴシック"/>
            <family val="3"/>
            <charset val="128"/>
          </rPr>
          <t>申請を行う場合は○を選択してください。</t>
        </r>
      </text>
    </comment>
    <comment ref="K15" authorId="0" shapeId="0">
      <text>
        <r>
          <rPr>
            <sz val="9"/>
            <color indexed="81"/>
            <rFont val="MS P ゴシック"/>
            <family val="3"/>
            <charset val="128"/>
          </rPr>
          <t>対象園が限られるため個別に案内いたします。</t>
        </r>
      </text>
    </comment>
    <comment ref="K28" authorId="0" shapeId="0">
      <text>
        <r>
          <rPr>
            <sz val="9"/>
            <color indexed="81"/>
            <rFont val="MS P ゴシック"/>
            <family val="3"/>
            <charset val="128"/>
          </rPr>
          <t>補助を受けてから10年経過後に利用可能となる補助金のため、個別に案内いたします。</t>
        </r>
      </text>
    </comment>
    <comment ref="K29" authorId="0" shapeId="0">
      <text>
        <r>
          <rPr>
            <sz val="9"/>
            <color indexed="81"/>
            <rFont val="MS P ゴシック"/>
            <family val="3"/>
            <charset val="128"/>
          </rPr>
          <t>１施設１回のみ利用可能となる補助金のため、個別に案内いたします。</t>
        </r>
      </text>
    </comment>
  </commentList>
</comments>
</file>

<file path=xl/comments3.xml><?xml version="1.0" encoding="utf-8"?>
<comments xmlns="http://schemas.openxmlformats.org/spreadsheetml/2006/main">
  <authors>
    <author>座間市</author>
  </authors>
  <commentList>
    <comment ref="C13" authorId="0" shapeId="0">
      <text>
        <r>
          <rPr>
            <b/>
            <sz val="9"/>
            <color indexed="81"/>
            <rFont val="MS P ゴシック"/>
            <family val="3"/>
            <charset val="128"/>
          </rPr>
          <t>２　支出の「支出合計」と
一致させてください。</t>
        </r>
      </text>
    </comment>
    <comment ref="C24" authorId="0" shapeId="0">
      <text>
        <r>
          <rPr>
            <b/>
            <sz val="9"/>
            <color indexed="81"/>
            <rFont val="MS P ゴシック"/>
            <family val="3"/>
            <charset val="128"/>
          </rPr>
          <t>１　収入の「収入合計」と
一致させてください。</t>
        </r>
      </text>
    </comment>
  </commentList>
</comments>
</file>

<file path=xl/comments4.xml><?xml version="1.0" encoding="utf-8"?>
<comments xmlns="http://schemas.openxmlformats.org/spreadsheetml/2006/main">
  <authors>
    <author>座間市</author>
  </authors>
  <commentList>
    <comment ref="A11" authorId="0" shapeId="0">
      <text>
        <r>
          <rPr>
            <b/>
            <sz val="10"/>
            <color indexed="81"/>
            <rFont val="MS P ゴシック"/>
            <family val="3"/>
            <charset val="128"/>
          </rPr>
          <t>実績報告時に提出する領収書の余白欄に、該当する数字を記入してください。</t>
        </r>
      </text>
    </comment>
  </commentList>
</comments>
</file>

<file path=xl/comments5.xml><?xml version="1.0" encoding="utf-8"?>
<comments xmlns="http://schemas.openxmlformats.org/spreadsheetml/2006/main">
  <authors>
    <author>座間市</author>
  </authors>
  <commentList>
    <comment ref="AG15" authorId="0" shapeId="0">
      <text>
        <r>
          <rPr>
            <b/>
            <sz val="9"/>
            <color indexed="81"/>
            <rFont val="MS P ゴシック"/>
            <family val="3"/>
            <charset val="128"/>
          </rPr>
          <t>座間市:</t>
        </r>
        <r>
          <rPr>
            <sz val="9"/>
            <color indexed="81"/>
            <rFont val="MS P ゴシック"/>
            <family val="3"/>
            <charset val="128"/>
          </rPr>
          <t xml:space="preserve">
対応する方に1を入力してください
</t>
        </r>
      </text>
    </comment>
    <comment ref="AE16" authorId="0" shapeId="0">
      <text>
        <r>
          <rPr>
            <b/>
            <sz val="9"/>
            <color indexed="81"/>
            <rFont val="MS P ゴシック"/>
            <family val="3"/>
            <charset val="128"/>
          </rPr>
          <t>座間市:</t>
        </r>
        <r>
          <rPr>
            <sz val="9"/>
            <color indexed="81"/>
            <rFont val="MS P ゴシック"/>
            <family val="3"/>
            <charset val="128"/>
          </rPr>
          <t xml:space="preserve">
認定要件が変更したら要変更</t>
        </r>
      </text>
    </comment>
    <comment ref="AG16" authorId="0" shapeId="0">
      <text>
        <r>
          <rPr>
            <b/>
            <sz val="9"/>
            <color indexed="81"/>
            <rFont val="MS P ゴシック"/>
            <family val="3"/>
            <charset val="128"/>
          </rPr>
          <t>座間市:</t>
        </r>
        <r>
          <rPr>
            <sz val="9"/>
            <color indexed="81"/>
            <rFont val="MS P ゴシック"/>
            <family val="3"/>
            <charset val="128"/>
          </rPr>
          <t xml:space="preserve">
補助金額変わったら要修正</t>
        </r>
      </text>
    </comment>
  </commentList>
</comments>
</file>

<file path=xl/comments6.xml><?xml version="1.0" encoding="utf-8"?>
<comments xmlns="http://schemas.openxmlformats.org/spreadsheetml/2006/main">
  <authors>
    <author>20941 鎌倉　恵里</author>
    <author>座間市</author>
  </authors>
  <commentList>
    <comment ref="O12" authorId="0" shapeId="0">
      <text>
        <r>
          <rPr>
            <b/>
            <sz val="9"/>
            <color indexed="81"/>
            <rFont val="ＭＳ Ｐゴシック"/>
            <family val="3"/>
            <charset val="128"/>
          </rPr>
          <t>対象者については、延べ利用児童数に含めず、別シート「一時_特別な支援を要する児童」に必要事項を記入し、障害の事実が把握可能な添付資料と併せて提出してください。</t>
        </r>
      </text>
    </comment>
    <comment ref="F13" authorId="1" shapeId="0">
      <text>
        <r>
          <rPr>
            <b/>
            <sz val="9"/>
            <color indexed="81"/>
            <rFont val="MS P ゴシック"/>
            <family val="3"/>
            <charset val="128"/>
          </rPr>
          <t>座間市:</t>
        </r>
        <r>
          <rPr>
            <sz val="9"/>
            <color indexed="81"/>
            <rFont val="MS P ゴシック"/>
            <family val="3"/>
            <charset val="128"/>
          </rPr>
          <t xml:space="preserve">
有無を選択してください。
</t>
        </r>
      </text>
    </comment>
  </commentList>
</comments>
</file>

<file path=xl/comments7.xml><?xml version="1.0" encoding="utf-8"?>
<comments xmlns="http://schemas.openxmlformats.org/spreadsheetml/2006/main">
  <authors>
    <author>座間市</author>
  </authors>
  <commentList>
    <comment ref="K32" authorId="0" shapeId="0">
      <text>
        <r>
          <rPr>
            <b/>
            <sz val="9"/>
            <color indexed="81"/>
            <rFont val="MS P ゴシック"/>
            <family val="3"/>
            <charset val="128"/>
          </rPr>
          <t>座間市:</t>
        </r>
        <r>
          <rPr>
            <sz val="9"/>
            <color indexed="81"/>
            <rFont val="MS P ゴシック"/>
            <family val="3"/>
            <charset val="128"/>
          </rPr>
          <t xml:space="preserve">
単価を毎年確認する</t>
        </r>
      </text>
    </comment>
    <comment ref="K35" authorId="0" shapeId="0">
      <text>
        <r>
          <rPr>
            <b/>
            <sz val="9"/>
            <color indexed="81"/>
            <rFont val="MS P ゴシック"/>
            <family val="3"/>
            <charset val="128"/>
          </rPr>
          <t>座間市:</t>
        </r>
        <r>
          <rPr>
            <sz val="9"/>
            <color indexed="81"/>
            <rFont val="MS P ゴシック"/>
            <family val="3"/>
            <charset val="128"/>
          </rPr>
          <t xml:space="preserve">
単価を毎年確認する</t>
        </r>
      </text>
    </comment>
    <comment ref="B41" authorId="0" shapeId="0">
      <text>
        <r>
          <rPr>
            <b/>
            <sz val="9"/>
            <color indexed="81"/>
            <rFont val="MS P ゴシック"/>
            <family val="3"/>
            <charset val="128"/>
          </rPr>
          <t>座間市:</t>
        </r>
        <r>
          <rPr>
            <sz val="9"/>
            <color indexed="81"/>
            <rFont val="MS P ゴシック"/>
            <family val="3"/>
            <charset val="128"/>
          </rPr>
          <t xml:space="preserve">
4,500人以上だとまた変わってくるので要基準額表確認。</t>
        </r>
      </text>
    </comment>
    <comment ref="B55" authorId="0" shapeId="0">
      <text>
        <r>
          <rPr>
            <b/>
            <sz val="9"/>
            <color indexed="81"/>
            <rFont val="MS P ゴシック"/>
            <family val="3"/>
            <charset val="128"/>
          </rPr>
          <t>座間市:</t>
        </r>
        <r>
          <rPr>
            <sz val="9"/>
            <color indexed="81"/>
            <rFont val="MS P ゴシック"/>
            <family val="3"/>
            <charset val="128"/>
          </rPr>
          <t xml:space="preserve">
4,500人以上だとまた変わってくるので要基準額表確認。</t>
        </r>
      </text>
    </comment>
  </commentList>
</comments>
</file>

<file path=xl/comments8.xml><?xml version="1.0" encoding="utf-8"?>
<comments xmlns="http://schemas.openxmlformats.org/spreadsheetml/2006/main">
  <authors>
    <author>座間市</author>
  </authors>
  <commentList>
    <comment ref="T14" authorId="0" shapeId="0">
      <text>
        <r>
          <rPr>
            <b/>
            <sz val="9"/>
            <color indexed="81"/>
            <rFont val="MS P ゴシック"/>
            <family val="3"/>
            <charset val="128"/>
          </rPr>
          <t>座間市:</t>
        </r>
        <r>
          <rPr>
            <sz val="9"/>
            <color indexed="81"/>
            <rFont val="MS P ゴシック"/>
            <family val="3"/>
            <charset val="128"/>
          </rPr>
          <t xml:space="preserve">
単価は毎年確認する
国要綱確認</t>
        </r>
      </text>
    </comment>
    <comment ref="B50" authorId="0" shapeId="0">
      <text>
        <r>
          <rPr>
            <b/>
            <sz val="9"/>
            <color indexed="81"/>
            <rFont val="MS P ゴシック"/>
            <family val="3"/>
            <charset val="128"/>
          </rPr>
          <t>座間市:</t>
        </r>
        <r>
          <rPr>
            <sz val="9"/>
            <color indexed="81"/>
            <rFont val="MS P ゴシック"/>
            <family val="3"/>
            <charset val="128"/>
          </rPr>
          <t xml:space="preserve">
600人以上だと金額が変わってくるので、要基準額表確認
</t>
        </r>
      </text>
    </comment>
    <comment ref="B65" authorId="0" shapeId="0">
      <text>
        <r>
          <rPr>
            <b/>
            <sz val="9"/>
            <color indexed="81"/>
            <rFont val="MS P ゴシック"/>
            <family val="3"/>
            <charset val="128"/>
          </rPr>
          <t>座間市:</t>
        </r>
        <r>
          <rPr>
            <sz val="9"/>
            <color indexed="81"/>
            <rFont val="MS P ゴシック"/>
            <family val="3"/>
            <charset val="128"/>
          </rPr>
          <t xml:space="preserve">
600人以上だと金額が変わってくるので要基準額確認</t>
        </r>
      </text>
    </comment>
  </commentList>
</comments>
</file>

<file path=xl/comments9.xml><?xml version="1.0" encoding="utf-8"?>
<comments xmlns="http://schemas.openxmlformats.org/spreadsheetml/2006/main">
  <authors>
    <author>座間市</author>
  </authors>
  <commentList>
    <comment ref="T9" authorId="0" shapeId="0">
      <text>
        <r>
          <rPr>
            <b/>
            <sz val="9"/>
            <color indexed="81"/>
            <rFont val="MS P ゴシック"/>
            <family val="3"/>
            <charset val="128"/>
          </rPr>
          <t>座間市:</t>
        </r>
        <r>
          <rPr>
            <sz val="9"/>
            <color indexed="81"/>
            <rFont val="MS P ゴシック"/>
            <family val="3"/>
            <charset val="128"/>
          </rPr>
          <t xml:space="preserve">
保育所、幼保連携認定こども園</t>
        </r>
      </text>
    </comment>
    <comment ref="B10" authorId="0" shapeId="0">
      <text>
        <r>
          <rPr>
            <b/>
            <sz val="9"/>
            <color indexed="81"/>
            <rFont val="MS P ゴシック"/>
            <family val="3"/>
            <charset val="128"/>
          </rPr>
          <t>座間市:</t>
        </r>
        <r>
          <rPr>
            <sz val="9"/>
            <color indexed="81"/>
            <rFont val="MS P ゴシック"/>
            <family val="3"/>
            <charset val="128"/>
          </rPr>
          <t xml:space="preserve">
0は入力しないでください。</t>
        </r>
      </text>
    </comment>
    <comment ref="T12" authorId="0" shapeId="0">
      <text>
        <r>
          <rPr>
            <b/>
            <sz val="9"/>
            <color indexed="81"/>
            <rFont val="MS P ゴシック"/>
            <family val="3"/>
            <charset val="128"/>
          </rPr>
          <t>座間市:</t>
        </r>
        <r>
          <rPr>
            <sz val="9"/>
            <color indexed="81"/>
            <rFont val="MS P ゴシック"/>
            <family val="3"/>
            <charset val="128"/>
          </rPr>
          <t xml:space="preserve">
園外活動があれば追記
支援者が兼ねる場合は、全員がキッズガード受講済みでないと対象外（県確認済）
保育所、幼保連携型認定こども園、小規模、家庭的、事業所内、幼稚園型認定こども園</t>
        </r>
      </text>
    </comment>
    <comment ref="I15" authorId="0" shapeId="0">
      <text>
        <r>
          <rPr>
            <b/>
            <sz val="9"/>
            <color indexed="81"/>
            <rFont val="MS P ゴシック"/>
            <family val="3"/>
            <charset val="128"/>
          </rPr>
          <t>座間市:</t>
        </r>
        <r>
          <rPr>
            <sz val="9"/>
            <color indexed="81"/>
            <rFont val="MS P ゴシック"/>
            <family val="3"/>
            <charset val="128"/>
          </rPr>
          <t xml:space="preserve">
時給、月給を選択
</t>
        </r>
      </text>
    </comment>
    <comment ref="T15" authorId="0" shapeId="0">
      <text>
        <r>
          <rPr>
            <b/>
            <sz val="9"/>
            <color indexed="81"/>
            <rFont val="MS P ゴシック"/>
            <family val="3"/>
            <charset val="128"/>
          </rPr>
          <t>座間市:</t>
        </r>
        <r>
          <rPr>
            <sz val="9"/>
            <color indexed="81"/>
            <rFont val="MS P ゴシック"/>
            <family val="3"/>
            <charset val="128"/>
          </rPr>
          <t xml:space="preserve">
保育所、幼保連携型認定こども園、小規模、家庭的、事業所内、幼稚園型認定こども園</t>
        </r>
      </text>
    </comment>
  </commentList>
</comments>
</file>

<file path=xl/comments10.xml><?xml version="1.0" encoding="utf-8"?>
<comments xmlns="http://schemas.openxmlformats.org/spreadsheetml/2006/main">
  <authors>
    <author>座間市</author>
  </authors>
  <commentList>
    <comment ref="W9" authorId="0" shapeId="0">
      <text>
        <r>
          <rPr>
            <b/>
            <sz val="9"/>
            <color indexed="81"/>
            <rFont val="MS P ゴシック"/>
            <family val="3"/>
            <charset val="128"/>
          </rPr>
          <t>座間市:</t>
        </r>
        <r>
          <rPr>
            <sz val="9"/>
            <color indexed="81"/>
            <rFont val="MS P ゴシック"/>
            <family val="3"/>
            <charset val="128"/>
          </rPr>
          <t xml:space="preserve">
対象だった場合は
〇をつける</t>
        </r>
      </text>
    </comment>
    <comment ref="L10" authorId="0" shapeId="0">
      <text>
        <r>
          <rPr>
            <b/>
            <sz val="9"/>
            <color indexed="81"/>
            <rFont val="MS P ゴシック"/>
            <family val="3"/>
            <charset val="128"/>
          </rPr>
          <t>座間市:</t>
        </r>
        <r>
          <rPr>
            <sz val="9"/>
            <color indexed="81"/>
            <rFont val="MS P ゴシック"/>
            <family val="3"/>
            <charset val="128"/>
          </rPr>
          <t xml:space="preserve">
時給、月給を選択</t>
        </r>
      </text>
    </comment>
    <comment ref="B31" authorId="0" shapeId="0">
      <text>
        <r>
          <rPr>
            <b/>
            <sz val="9"/>
            <color indexed="81"/>
            <rFont val="MS P ゴシック"/>
            <family val="3"/>
            <charset val="128"/>
          </rPr>
          <t>座間市:</t>
        </r>
        <r>
          <rPr>
            <sz val="9"/>
            <color indexed="81"/>
            <rFont val="MS P ゴシック"/>
            <family val="3"/>
            <charset val="128"/>
          </rPr>
          <t xml:space="preserve">
利用定員が121人以上の場合は、
別単価になる。要確認。</t>
        </r>
      </text>
    </comment>
  </commentList>
</comments>
</file>

<file path=xl/comments11.xml><?xml version="1.0" encoding="utf-8"?>
<comments xmlns="http://schemas.openxmlformats.org/spreadsheetml/2006/main">
  <authors>
    <author>座間市</author>
  </authors>
  <commentList>
    <comment ref="F9" authorId="0" shapeId="0">
      <text>
        <r>
          <rPr>
            <b/>
            <sz val="9"/>
            <color indexed="81"/>
            <rFont val="MS P ゴシック"/>
            <family val="3"/>
            <charset val="128"/>
          </rPr>
          <t>座間市:</t>
        </r>
        <r>
          <rPr>
            <sz val="9"/>
            <color indexed="81"/>
            <rFont val="MS P ゴシック"/>
            <family val="3"/>
            <charset val="128"/>
          </rPr>
          <t xml:space="preserve">
選択してください。</t>
        </r>
      </text>
    </comment>
  </commentList>
</comments>
</file>

<file path=xl/comments12.xml><?xml version="1.0" encoding="utf-8"?>
<comments xmlns="http://schemas.openxmlformats.org/spreadsheetml/2006/main">
  <authors>
    <author>座間市</author>
  </authors>
  <commentList>
    <comment ref="D6" authorId="0" shapeId="0">
      <text>
        <r>
          <rPr>
            <b/>
            <sz val="9"/>
            <color indexed="81"/>
            <rFont val="MS P ゴシック"/>
            <family val="3"/>
            <charset val="128"/>
          </rPr>
          <t>常勤の場合は〇
常勤でない場合は×を入力</t>
        </r>
      </text>
    </comment>
    <comment ref="D17" authorId="0" shapeId="0">
      <text>
        <r>
          <rPr>
            <b/>
            <sz val="9"/>
            <color indexed="81"/>
            <rFont val="MS P ゴシック"/>
            <family val="3"/>
            <charset val="128"/>
          </rPr>
          <t>常勤の場合は〇
常勤でない場合は×を入力</t>
        </r>
      </text>
    </comment>
  </commentList>
</comments>
</file>

<file path=xl/sharedStrings.xml><?xml version="1.0" encoding="utf-8"?>
<sst xmlns="http://schemas.openxmlformats.org/spreadsheetml/2006/main" count="1668" uniqueCount="1070">
  <si>
    <t>№</t>
    <phoneticPr fontId="2"/>
  </si>
  <si>
    <t>「①児童名」欄は実名記載でお願いします。</t>
    <rPh sb="2" eb="4">
      <t>ジドウ</t>
    </rPh>
    <rPh sb="4" eb="5">
      <t>メイ</t>
    </rPh>
    <rPh sb="6" eb="7">
      <t>ラン</t>
    </rPh>
    <rPh sb="8" eb="10">
      <t>ジツメイ</t>
    </rPh>
    <rPh sb="10" eb="12">
      <t>キサイ</t>
    </rPh>
    <rPh sb="14" eb="15">
      <t>ネガ</t>
    </rPh>
    <phoneticPr fontId="2"/>
  </si>
  <si>
    <t>通
常
育
児
相
談</t>
    <rPh sb="0" eb="1">
      <t>ツウ</t>
    </rPh>
    <rPh sb="2" eb="3">
      <t>ツネ</t>
    </rPh>
    <rPh sb="4" eb="5">
      <t>イク</t>
    </rPh>
    <rPh sb="6" eb="7">
      <t>コ</t>
    </rPh>
    <rPh sb="8" eb="9">
      <t>ソウ</t>
    </rPh>
    <rPh sb="10" eb="11">
      <t>ダン</t>
    </rPh>
    <phoneticPr fontId="11"/>
  </si>
  <si>
    <t>実施方法</t>
    <rPh sb="0" eb="2">
      <t>ジッシ</t>
    </rPh>
    <rPh sb="2" eb="4">
      <t>ホウホウ</t>
    </rPh>
    <phoneticPr fontId="11"/>
  </si>
  <si>
    <t>在宅育児支援事業</t>
    <rPh sb="0" eb="2">
      <t>ザイタク</t>
    </rPh>
    <rPh sb="2" eb="4">
      <t>イクジ</t>
    </rPh>
    <rPh sb="4" eb="6">
      <t>シエン</t>
    </rPh>
    <rPh sb="6" eb="8">
      <t>ジギョウ</t>
    </rPh>
    <phoneticPr fontId="11"/>
  </si>
  <si>
    <t>事業内容</t>
    <rPh sb="0" eb="2">
      <t>ジギョウ</t>
    </rPh>
    <rPh sb="2" eb="4">
      <t>ナイヨウ</t>
    </rPh>
    <phoneticPr fontId="11"/>
  </si>
  <si>
    <t>実施月日又は頻度</t>
    <rPh sb="0" eb="2">
      <t>ジッシ</t>
    </rPh>
    <rPh sb="2" eb="4">
      <t>ツキヒ</t>
    </rPh>
    <rPh sb="4" eb="5">
      <t>マタ</t>
    </rPh>
    <rPh sb="6" eb="8">
      <t>ヒンド</t>
    </rPh>
    <phoneticPr fontId="11"/>
  </si>
  <si>
    <t>支援対象</t>
    <rPh sb="0" eb="2">
      <t>シエン</t>
    </rPh>
    <rPh sb="2" eb="4">
      <t>タイショウ</t>
    </rPh>
    <phoneticPr fontId="11"/>
  </si>
  <si>
    <t>相談機能強化事業</t>
    <rPh sb="0" eb="2">
      <t>ソウダン</t>
    </rPh>
    <rPh sb="2" eb="4">
      <t>キノウ</t>
    </rPh>
    <rPh sb="4" eb="6">
      <t>キョウカ</t>
    </rPh>
    <rPh sb="6" eb="8">
      <t>ジギョウ</t>
    </rPh>
    <phoneticPr fontId="11"/>
  </si>
  <si>
    <t>地域家庭登録型
支援事業</t>
    <rPh sb="0" eb="2">
      <t>チイキ</t>
    </rPh>
    <rPh sb="2" eb="4">
      <t>カテイ</t>
    </rPh>
    <rPh sb="4" eb="7">
      <t>トウロクガタ</t>
    </rPh>
    <rPh sb="8" eb="10">
      <t>シエン</t>
    </rPh>
    <rPh sb="10" eb="12">
      <t>ジギョウ</t>
    </rPh>
    <phoneticPr fontId="11"/>
  </si>
  <si>
    <t>三世代交流型
支援事業</t>
    <rPh sb="0" eb="1">
      <t>サン</t>
    </rPh>
    <rPh sb="1" eb="3">
      <t>セダイ</t>
    </rPh>
    <rPh sb="3" eb="6">
      <t>コウリュウガタ</t>
    </rPh>
    <rPh sb="7" eb="9">
      <t>シエン</t>
    </rPh>
    <rPh sb="9" eb="11">
      <t>ジギョウ</t>
    </rPh>
    <phoneticPr fontId="11"/>
  </si>
  <si>
    <t>延長を含めた開所時間</t>
    <rPh sb="0" eb="2">
      <t>エンチョウ</t>
    </rPh>
    <rPh sb="3" eb="4">
      <t>フク</t>
    </rPh>
    <rPh sb="6" eb="8">
      <t>カイショ</t>
    </rPh>
    <rPh sb="8" eb="10">
      <t>ジカン</t>
    </rPh>
    <phoneticPr fontId="2"/>
  </si>
  <si>
    <t>認定要件
（平均）</t>
    <phoneticPr fontId="2"/>
  </si>
  <si>
    <t>11時間開所分（基本分）</t>
    <rPh sb="2" eb="4">
      <t>ジカン</t>
    </rPh>
    <rPh sb="4" eb="6">
      <t>カイショ</t>
    </rPh>
    <rPh sb="6" eb="7">
      <t>ブン</t>
    </rPh>
    <rPh sb="8" eb="10">
      <t>キホン</t>
    </rPh>
    <rPh sb="10" eb="11">
      <t>ブン</t>
    </rPh>
    <phoneticPr fontId="2"/>
  </si>
  <si>
    <t>延　長　分</t>
    <rPh sb="0" eb="1">
      <t>ノベ</t>
    </rPh>
    <rPh sb="2" eb="3">
      <t>ナガ</t>
    </rPh>
    <rPh sb="4" eb="5">
      <t>ブン</t>
    </rPh>
    <phoneticPr fontId="2"/>
  </si>
  <si>
    <t>基準時間における週別平均</t>
    <rPh sb="0" eb="2">
      <t>キジュン</t>
    </rPh>
    <rPh sb="2" eb="4">
      <t>ジカン</t>
    </rPh>
    <rPh sb="8" eb="9">
      <t>シュウ</t>
    </rPh>
    <rPh sb="9" eb="10">
      <t>ベツ</t>
    </rPh>
    <rPh sb="10" eb="12">
      <t>ヘイキン</t>
    </rPh>
    <phoneticPr fontId="2"/>
  </si>
  <si>
    <t>前期</t>
    <rPh sb="0" eb="2">
      <t>ゼンキ</t>
    </rPh>
    <phoneticPr fontId="2"/>
  </si>
  <si>
    <t>実　施　類　型</t>
    <rPh sb="0" eb="1">
      <t>ミ</t>
    </rPh>
    <rPh sb="2" eb="3">
      <t>シ</t>
    </rPh>
    <rPh sb="4" eb="5">
      <t>タグイ</t>
    </rPh>
    <rPh sb="6" eb="7">
      <t>カタ</t>
    </rPh>
    <phoneticPr fontId="2"/>
  </si>
  <si>
    <t>1週</t>
    <rPh sb="1" eb="2">
      <t>シュウ</t>
    </rPh>
    <phoneticPr fontId="2"/>
  </si>
  <si>
    <t>2週</t>
    <rPh sb="1" eb="2">
      <t>シュウ</t>
    </rPh>
    <phoneticPr fontId="2"/>
  </si>
  <si>
    <t>3週</t>
    <rPh sb="1" eb="2">
      <t>シュウ</t>
    </rPh>
    <phoneticPr fontId="2"/>
  </si>
  <si>
    <t>4週</t>
    <rPh sb="1" eb="2">
      <t>シュウ</t>
    </rPh>
    <phoneticPr fontId="2"/>
  </si>
  <si>
    <t>5週</t>
    <rPh sb="1" eb="2">
      <t>シュウ</t>
    </rPh>
    <phoneticPr fontId="2"/>
  </si>
  <si>
    <t>6週</t>
    <rPh sb="1" eb="2">
      <t>シュウ</t>
    </rPh>
    <phoneticPr fontId="2"/>
  </si>
  <si>
    <t>7週</t>
    <rPh sb="1" eb="2">
      <t>シュウ</t>
    </rPh>
    <phoneticPr fontId="2"/>
  </si>
  <si>
    <t>8週</t>
    <rPh sb="1" eb="2">
      <t>シュウ</t>
    </rPh>
    <phoneticPr fontId="2"/>
  </si>
  <si>
    <t>9週</t>
    <rPh sb="1" eb="2">
      <t>シュウ</t>
    </rPh>
    <phoneticPr fontId="2"/>
  </si>
  <si>
    <t>10週</t>
    <rPh sb="2" eb="3">
      <t>シュウ</t>
    </rPh>
    <phoneticPr fontId="2"/>
  </si>
  <si>
    <t>11週</t>
    <rPh sb="2" eb="3">
      <t>シュウ</t>
    </rPh>
    <phoneticPr fontId="2"/>
  </si>
  <si>
    <t>12週</t>
    <rPh sb="2" eb="3">
      <t>シュウ</t>
    </rPh>
    <phoneticPr fontId="2"/>
  </si>
  <si>
    <t>13週</t>
    <rPh sb="2" eb="3">
      <t>シュウ</t>
    </rPh>
    <phoneticPr fontId="2"/>
  </si>
  <si>
    <t>14週</t>
    <rPh sb="2" eb="3">
      <t>シュウ</t>
    </rPh>
    <phoneticPr fontId="2"/>
  </si>
  <si>
    <t>15週</t>
    <rPh sb="2" eb="3">
      <t>シュウ</t>
    </rPh>
    <phoneticPr fontId="2"/>
  </si>
  <si>
    <t>16週</t>
    <rPh sb="2" eb="3">
      <t>シュウ</t>
    </rPh>
    <phoneticPr fontId="2"/>
  </si>
  <si>
    <t>17週</t>
    <rPh sb="2" eb="3">
      <t>シュウ</t>
    </rPh>
    <phoneticPr fontId="2"/>
  </si>
  <si>
    <t>18週</t>
    <rPh sb="2" eb="3">
      <t>シュウ</t>
    </rPh>
    <phoneticPr fontId="2"/>
  </si>
  <si>
    <t>19週</t>
    <rPh sb="2" eb="3">
      <t>シュウ</t>
    </rPh>
    <phoneticPr fontId="2"/>
  </si>
  <si>
    <t>20週</t>
    <rPh sb="2" eb="3">
      <t>シュウ</t>
    </rPh>
    <phoneticPr fontId="2"/>
  </si>
  <si>
    <t>21週</t>
    <rPh sb="2" eb="3">
      <t>シュウ</t>
    </rPh>
    <phoneticPr fontId="2"/>
  </si>
  <si>
    <t>22週</t>
    <rPh sb="2" eb="3">
      <t>シュウ</t>
    </rPh>
    <phoneticPr fontId="2"/>
  </si>
  <si>
    <t>23週</t>
    <rPh sb="2" eb="3">
      <t>シュウ</t>
    </rPh>
    <phoneticPr fontId="2"/>
  </si>
  <si>
    <t>24週</t>
    <rPh sb="2" eb="3">
      <t>シュウ</t>
    </rPh>
    <phoneticPr fontId="2"/>
  </si>
  <si>
    <t>25週</t>
    <rPh sb="2" eb="3">
      <t>シュウ</t>
    </rPh>
    <phoneticPr fontId="2"/>
  </si>
  <si>
    <t>26週</t>
    <rPh sb="2" eb="3">
      <t>シュウ</t>
    </rPh>
    <phoneticPr fontId="2"/>
  </si>
  <si>
    <t>27週</t>
    <rPh sb="2" eb="3">
      <t>シュウ</t>
    </rPh>
    <phoneticPr fontId="2"/>
  </si>
  <si>
    <t>前30分延長</t>
    <rPh sb="0" eb="1">
      <t>ゼン</t>
    </rPh>
    <rPh sb="3" eb="4">
      <t>フン</t>
    </rPh>
    <rPh sb="4" eb="6">
      <t>エンチョウ</t>
    </rPh>
    <phoneticPr fontId="2"/>
  </si>
  <si>
    <t>後30分延長</t>
    <rPh sb="0" eb="1">
      <t>ゴ</t>
    </rPh>
    <rPh sb="3" eb="4">
      <t>フン</t>
    </rPh>
    <rPh sb="4" eb="6">
      <t>エンチョウ</t>
    </rPh>
    <phoneticPr fontId="2"/>
  </si>
  <si>
    <t>前1時間延長</t>
    <rPh sb="0" eb="1">
      <t>ゼン</t>
    </rPh>
    <rPh sb="2" eb="4">
      <t>ジカン</t>
    </rPh>
    <rPh sb="4" eb="6">
      <t>エンチョウ</t>
    </rPh>
    <phoneticPr fontId="2"/>
  </si>
  <si>
    <t>後1時間延長</t>
    <rPh sb="0" eb="1">
      <t>ゴ</t>
    </rPh>
    <rPh sb="2" eb="4">
      <t>ジカン</t>
    </rPh>
    <rPh sb="4" eb="6">
      <t>エンチョウ</t>
    </rPh>
    <phoneticPr fontId="2"/>
  </si>
  <si>
    <t>前2時間延長</t>
    <rPh sb="0" eb="1">
      <t>ゼン</t>
    </rPh>
    <rPh sb="2" eb="4">
      <t>ジカン</t>
    </rPh>
    <rPh sb="4" eb="6">
      <t>エンチョウ</t>
    </rPh>
    <phoneticPr fontId="2"/>
  </si>
  <si>
    <t>後2時間延長</t>
    <rPh sb="0" eb="1">
      <t>ゴ</t>
    </rPh>
    <rPh sb="2" eb="4">
      <t>ジカン</t>
    </rPh>
    <rPh sb="4" eb="6">
      <t>エンチョウ</t>
    </rPh>
    <phoneticPr fontId="2"/>
  </si>
  <si>
    <t>後期</t>
    <rPh sb="0" eb="2">
      <t>コウキ</t>
    </rPh>
    <phoneticPr fontId="2"/>
  </si>
  <si>
    <t>28週</t>
    <rPh sb="2" eb="3">
      <t>シュウ</t>
    </rPh>
    <phoneticPr fontId="2"/>
  </si>
  <si>
    <t>29週</t>
    <rPh sb="2" eb="3">
      <t>シュウ</t>
    </rPh>
    <phoneticPr fontId="2"/>
  </si>
  <si>
    <t>30週</t>
    <rPh sb="2" eb="3">
      <t>シュウ</t>
    </rPh>
    <phoneticPr fontId="2"/>
  </si>
  <si>
    <t>31週</t>
    <rPh sb="2" eb="3">
      <t>シュウ</t>
    </rPh>
    <phoneticPr fontId="2"/>
  </si>
  <si>
    <t>32週</t>
    <rPh sb="2" eb="3">
      <t>シュウ</t>
    </rPh>
    <phoneticPr fontId="2"/>
  </si>
  <si>
    <t>33週</t>
    <rPh sb="2" eb="3">
      <t>シュウ</t>
    </rPh>
    <phoneticPr fontId="2"/>
  </si>
  <si>
    <t>34週</t>
    <rPh sb="2" eb="3">
      <t>シュウ</t>
    </rPh>
    <phoneticPr fontId="2"/>
  </si>
  <si>
    <t>35週</t>
    <rPh sb="2" eb="3">
      <t>シュウ</t>
    </rPh>
    <phoneticPr fontId="2"/>
  </si>
  <si>
    <t>36週</t>
    <rPh sb="2" eb="3">
      <t>シュウ</t>
    </rPh>
    <phoneticPr fontId="2"/>
  </si>
  <si>
    <t>37週</t>
    <rPh sb="2" eb="3">
      <t>シュウ</t>
    </rPh>
    <phoneticPr fontId="2"/>
  </si>
  <si>
    <t>38週</t>
    <rPh sb="2" eb="3">
      <t>シュウ</t>
    </rPh>
    <phoneticPr fontId="2"/>
  </si>
  <si>
    <t>39週</t>
    <rPh sb="2" eb="3">
      <t>シュウ</t>
    </rPh>
    <phoneticPr fontId="2"/>
  </si>
  <si>
    <t>40週</t>
    <rPh sb="2" eb="3">
      <t>シュウ</t>
    </rPh>
    <phoneticPr fontId="2"/>
  </si>
  <si>
    <t>41週</t>
    <rPh sb="2" eb="3">
      <t>シュウ</t>
    </rPh>
    <phoneticPr fontId="2"/>
  </si>
  <si>
    <t>42週</t>
    <rPh sb="2" eb="3">
      <t>シュウ</t>
    </rPh>
    <phoneticPr fontId="2"/>
  </si>
  <si>
    <t>43週</t>
    <rPh sb="2" eb="3">
      <t>シュウ</t>
    </rPh>
    <phoneticPr fontId="2"/>
  </si>
  <si>
    <t>44週</t>
    <rPh sb="2" eb="3">
      <t>シュウ</t>
    </rPh>
    <phoneticPr fontId="2"/>
  </si>
  <si>
    <t>45週</t>
    <rPh sb="2" eb="3">
      <t>シュウ</t>
    </rPh>
    <phoneticPr fontId="2"/>
  </si>
  <si>
    <t>46週</t>
    <rPh sb="2" eb="3">
      <t>シュウ</t>
    </rPh>
    <phoneticPr fontId="2"/>
  </si>
  <si>
    <t>47週</t>
    <rPh sb="2" eb="3">
      <t>シュウ</t>
    </rPh>
    <phoneticPr fontId="2"/>
  </si>
  <si>
    <t>48週</t>
    <rPh sb="2" eb="3">
      <t>シュウ</t>
    </rPh>
    <phoneticPr fontId="2"/>
  </si>
  <si>
    <t>49週</t>
    <rPh sb="2" eb="3">
      <t>シュウ</t>
    </rPh>
    <phoneticPr fontId="2"/>
  </si>
  <si>
    <t>50週</t>
    <rPh sb="2" eb="3">
      <t>シュウ</t>
    </rPh>
    <phoneticPr fontId="2"/>
  </si>
  <si>
    <t>51週</t>
    <rPh sb="2" eb="3">
      <t>シュウ</t>
    </rPh>
    <phoneticPr fontId="2"/>
  </si>
  <si>
    <t>52週</t>
    <rPh sb="2" eb="3">
      <t>シュウ</t>
    </rPh>
    <phoneticPr fontId="2"/>
  </si>
  <si>
    <t>53週</t>
    <rPh sb="2" eb="3">
      <t>シュウ</t>
    </rPh>
    <phoneticPr fontId="2"/>
  </si>
  <si>
    <t>合計</t>
    <rPh sb="0" eb="2">
      <t>ゴウケイ</t>
    </rPh>
    <phoneticPr fontId="2"/>
  </si>
  <si>
    <t>平均</t>
    <rPh sb="0" eb="2">
      <t>ヘイキン</t>
    </rPh>
    <phoneticPr fontId="2"/>
  </si>
  <si>
    <t>実減免対象児童数</t>
    <rPh sb="0" eb="1">
      <t>ジツ</t>
    </rPh>
    <rPh sb="1" eb="3">
      <t>ゲンメン</t>
    </rPh>
    <rPh sb="3" eb="5">
      <t>タイショウ</t>
    </rPh>
    <rPh sb="5" eb="7">
      <t>ジドウ</t>
    </rPh>
    <rPh sb="7" eb="8">
      <t>スウ</t>
    </rPh>
    <phoneticPr fontId="2"/>
  </si>
  <si>
    <t>実際の減免の合計額</t>
    <rPh sb="0" eb="2">
      <t>ジッサイ</t>
    </rPh>
    <rPh sb="3" eb="5">
      <t>ゲンメン</t>
    </rPh>
    <rPh sb="6" eb="8">
      <t>ゴウケイ</t>
    </rPh>
    <rPh sb="8" eb="9">
      <t>ガク</t>
    </rPh>
    <phoneticPr fontId="2"/>
  </si>
  <si>
    <t>加算分</t>
    <rPh sb="0" eb="2">
      <t>カサン</t>
    </rPh>
    <rPh sb="2" eb="3">
      <t>ブン</t>
    </rPh>
    <phoneticPr fontId="2"/>
  </si>
  <si>
    <t>円</t>
    <rPh sb="0" eb="1">
      <t>エン</t>
    </rPh>
    <phoneticPr fontId="2"/>
  </si>
  <si>
    <t>計</t>
    <rPh sb="0" eb="1">
      <t>ケイ</t>
    </rPh>
    <phoneticPr fontId="2"/>
  </si>
  <si>
    <t>実利用児童数</t>
    <rPh sb="0" eb="1">
      <t>ジツ</t>
    </rPh>
    <rPh sb="1" eb="3">
      <t>リヨウ</t>
    </rPh>
    <rPh sb="3" eb="5">
      <t>ジドウ</t>
    </rPh>
    <rPh sb="5" eb="6">
      <t>スウ</t>
    </rPh>
    <phoneticPr fontId="2"/>
  </si>
  <si>
    <t>人</t>
    <rPh sb="0" eb="1">
      <t>ニン</t>
    </rPh>
    <phoneticPr fontId="2"/>
  </si>
  <si>
    <t>延利用児童数</t>
    <rPh sb="0" eb="1">
      <t>ノ</t>
    </rPh>
    <rPh sb="1" eb="3">
      <t>リヨウ</t>
    </rPh>
    <rPh sb="3" eb="5">
      <t>ジドウ</t>
    </rPh>
    <rPh sb="5" eb="6">
      <t>スウ</t>
    </rPh>
    <phoneticPr fontId="2"/>
  </si>
  <si>
    <t>（注）1　平均対象児童数の各週の児童数は、週ごとの最も多い数を記入してください。</t>
    <rPh sb="1" eb="2">
      <t>チュウ</t>
    </rPh>
    <rPh sb="5" eb="7">
      <t>ヘイキン</t>
    </rPh>
    <rPh sb="7" eb="9">
      <t>タイショウ</t>
    </rPh>
    <rPh sb="9" eb="11">
      <t>ジドウ</t>
    </rPh>
    <rPh sb="11" eb="12">
      <t>スウ</t>
    </rPh>
    <rPh sb="13" eb="14">
      <t>カク</t>
    </rPh>
    <rPh sb="14" eb="15">
      <t>シュウ</t>
    </rPh>
    <rPh sb="16" eb="18">
      <t>ジドウ</t>
    </rPh>
    <rPh sb="18" eb="19">
      <t>スウ</t>
    </rPh>
    <rPh sb="21" eb="22">
      <t>シュウ</t>
    </rPh>
    <rPh sb="25" eb="26">
      <t>モット</t>
    </rPh>
    <rPh sb="27" eb="28">
      <t>オオ</t>
    </rPh>
    <rPh sb="29" eb="30">
      <t>カズ</t>
    </rPh>
    <rPh sb="31" eb="33">
      <t>キニュウ</t>
    </rPh>
    <phoneticPr fontId="2"/>
  </si>
  <si>
    <t xml:space="preserve">       2　年間の平均値は、小数点以下第1位を四捨五入してください。</t>
    <rPh sb="9" eb="11">
      <t>ネンカン</t>
    </rPh>
    <rPh sb="12" eb="15">
      <t>ヘイキンチ</t>
    </rPh>
    <rPh sb="17" eb="20">
      <t>ショウスウテン</t>
    </rPh>
    <rPh sb="20" eb="22">
      <t>イカ</t>
    </rPh>
    <rPh sb="22" eb="23">
      <t>ダイ</t>
    </rPh>
    <rPh sb="24" eb="25">
      <t>イ</t>
    </rPh>
    <rPh sb="26" eb="30">
      <t>シシャゴニュウ</t>
    </rPh>
    <phoneticPr fontId="2"/>
  </si>
  <si>
    <t>6時間以上</t>
    <rPh sb="1" eb="5">
      <t>ジカンイジョウ</t>
    </rPh>
    <phoneticPr fontId="2"/>
  </si>
  <si>
    <t>4～5時間</t>
    <rPh sb="3" eb="5">
      <t>ジカン</t>
    </rPh>
    <phoneticPr fontId="2"/>
  </si>
  <si>
    <t>2～3時間</t>
    <rPh sb="3" eb="5">
      <t>ジカン</t>
    </rPh>
    <phoneticPr fontId="2"/>
  </si>
  <si>
    <t>１時間</t>
    <rPh sb="1" eb="3">
      <t>ジカン</t>
    </rPh>
    <phoneticPr fontId="2"/>
  </si>
  <si>
    <t>30分</t>
    <rPh sb="2" eb="3">
      <t>フン</t>
    </rPh>
    <phoneticPr fontId="2"/>
  </si>
  <si>
    <t>小規模A型（自園調理等）</t>
    <rPh sb="0" eb="3">
      <t>ショウキボ</t>
    </rPh>
    <rPh sb="4" eb="5">
      <t>ガタ</t>
    </rPh>
    <rPh sb="6" eb="7">
      <t>ジ</t>
    </rPh>
    <rPh sb="7" eb="8">
      <t>エン</t>
    </rPh>
    <rPh sb="8" eb="10">
      <t>チョウリ</t>
    </rPh>
    <rPh sb="10" eb="11">
      <t>トウ</t>
    </rPh>
    <phoneticPr fontId="2"/>
  </si>
  <si>
    <t>延長時間区分</t>
    <rPh sb="0" eb="2">
      <t>エンチョウ</t>
    </rPh>
    <rPh sb="2" eb="4">
      <t>ジカン</t>
    </rPh>
    <rPh sb="4" eb="6">
      <t>クブン</t>
    </rPh>
    <phoneticPr fontId="2"/>
  </si>
  <si>
    <t>保育所</t>
    <rPh sb="0" eb="2">
      <t>ホイク</t>
    </rPh>
    <rPh sb="2" eb="3">
      <t>ショ</t>
    </rPh>
    <phoneticPr fontId="2"/>
  </si>
  <si>
    <r>
      <t xml:space="preserve">延長保育事業分
</t>
    </r>
    <r>
      <rPr>
        <sz val="9"/>
        <rFont val="ＭＳ 明朝"/>
        <family val="1"/>
        <charset val="128"/>
      </rPr>
      <t>(３０分以上の延長保育を実施)</t>
    </r>
    <rPh sb="4" eb="6">
      <t>ジギョウ</t>
    </rPh>
    <rPh sb="6" eb="7">
      <t>ブン</t>
    </rPh>
    <rPh sb="11" eb="12">
      <t>プン</t>
    </rPh>
    <rPh sb="12" eb="14">
      <t>イジョウ</t>
    </rPh>
    <rPh sb="15" eb="17">
      <t>エンチョウ</t>
    </rPh>
    <rPh sb="17" eb="19">
      <t>ホイク</t>
    </rPh>
    <rPh sb="20" eb="22">
      <t>ジッシ</t>
    </rPh>
    <phoneticPr fontId="12"/>
  </si>
  <si>
    <t>Ｈ</t>
    <phoneticPr fontId="11"/>
  </si>
  <si>
    <t>Ｇ（Ｃ－Ｆ）</t>
    <phoneticPr fontId="11"/>
  </si>
  <si>
    <t>Ｆ（Ｄ＋E）</t>
    <phoneticPr fontId="11"/>
  </si>
  <si>
    <t>Ｅ</t>
    <phoneticPr fontId="11"/>
  </si>
  <si>
    <t>Ｄ</t>
    <phoneticPr fontId="11"/>
  </si>
  <si>
    <t>Ｃ（Ａ＋Ｂ）</t>
    <phoneticPr fontId="11"/>
  </si>
  <si>
    <t>Ｂ</t>
    <phoneticPr fontId="11"/>
  </si>
  <si>
    <t>Ａ</t>
    <phoneticPr fontId="11"/>
  </si>
  <si>
    <t>合　計</t>
    <rPh sb="0" eb="3">
      <t>ゴウケイ</t>
    </rPh>
    <phoneticPr fontId="11"/>
  </si>
  <si>
    <t>寄付金その他</t>
    <rPh sb="0" eb="3">
      <t>キフキン</t>
    </rPh>
    <rPh sb="3" eb="6">
      <t>ソノタ</t>
    </rPh>
    <phoneticPr fontId="11"/>
  </si>
  <si>
    <t>保護者負担額</t>
    <rPh sb="0" eb="3">
      <t>ホゴシャ</t>
    </rPh>
    <rPh sb="3" eb="5">
      <t>フタンキン</t>
    </rPh>
    <rPh sb="5" eb="6">
      <t>ガク</t>
    </rPh>
    <phoneticPr fontId="11"/>
  </si>
  <si>
    <t>その他の経費</t>
    <rPh sb="0" eb="3">
      <t>ソノタ</t>
    </rPh>
    <rPh sb="4" eb="6">
      <t>ケイヒ</t>
    </rPh>
    <phoneticPr fontId="11"/>
  </si>
  <si>
    <t>人件費</t>
    <rPh sb="0" eb="3">
      <t>ジンケンヒ</t>
    </rPh>
    <phoneticPr fontId="11"/>
  </si>
  <si>
    <t>補助基準額</t>
    <rPh sb="0" eb="2">
      <t>ホジョ</t>
    </rPh>
    <rPh sb="2" eb="4">
      <t>キジュン</t>
    </rPh>
    <rPh sb="4" eb="5">
      <t>ガク</t>
    </rPh>
    <phoneticPr fontId="11"/>
  </si>
  <si>
    <t>差引額</t>
    <rPh sb="0" eb="2">
      <t>サッピ</t>
    </rPh>
    <rPh sb="2" eb="3">
      <t>ガク</t>
    </rPh>
    <phoneticPr fontId="11"/>
  </si>
  <si>
    <t>事業収入（予定）額</t>
    <rPh sb="2" eb="4">
      <t>シュウニュウ</t>
    </rPh>
    <phoneticPr fontId="11"/>
  </si>
  <si>
    <t>事業支出（予定）額</t>
    <rPh sb="0" eb="2">
      <t>ジギョウ</t>
    </rPh>
    <rPh sb="2" eb="4">
      <t>シシュツ</t>
    </rPh>
    <rPh sb="5" eb="7">
      <t>ヨテイ</t>
    </rPh>
    <rPh sb="8" eb="9">
      <t>ガク</t>
    </rPh>
    <phoneticPr fontId="11"/>
  </si>
  <si>
    <t>区　　分</t>
    <rPh sb="0" eb="1">
      <t>ク</t>
    </rPh>
    <rPh sb="3" eb="4">
      <t>ブン</t>
    </rPh>
    <phoneticPr fontId="11"/>
  </si>
  <si>
    <t>◎記載例</t>
    <phoneticPr fontId="11"/>
  </si>
  <si>
    <t>４、補助額は、「Ｇ」欄と「Ｈ」欄の額を比較して少ない方の額となります。</t>
    <phoneticPr fontId="11"/>
  </si>
  <si>
    <t>３、「Ｈ」欄は、補助金交付基準に基づく額を記入してください。</t>
    <phoneticPr fontId="11"/>
  </si>
  <si>
    <t>２、「Ｄ」欄は、延長保育料の他、給食費、おやつ代等を徴収している場合は含めて記入してください。</t>
    <phoneticPr fontId="11"/>
  </si>
  <si>
    <t>１、「Ｂ」欄は、給食費、おやつ代等の経費を記入してください。</t>
    <phoneticPr fontId="11"/>
  </si>
  <si>
    <t>【注意】</t>
    <rPh sb="1" eb="3">
      <t>チュウイ</t>
    </rPh>
    <phoneticPr fontId="2"/>
  </si>
  <si>
    <t>区　　分</t>
    <rPh sb="0" eb="1">
      <t>ク</t>
    </rPh>
    <rPh sb="3" eb="4">
      <t>フン</t>
    </rPh>
    <phoneticPr fontId="2"/>
  </si>
  <si>
    <t>延　べ　利　用　児　童　数</t>
    <rPh sb="0" eb="1">
      <t>ノ</t>
    </rPh>
    <rPh sb="4" eb="5">
      <t>トシ</t>
    </rPh>
    <rPh sb="6" eb="7">
      <t>ヨウ</t>
    </rPh>
    <rPh sb="8" eb="9">
      <t>ジ</t>
    </rPh>
    <rPh sb="10" eb="11">
      <t>ワラベ</t>
    </rPh>
    <rPh sb="12" eb="13">
      <t>スウ</t>
    </rPh>
    <phoneticPr fontId="2"/>
  </si>
  <si>
    <t>基準額</t>
    <rPh sb="0" eb="2">
      <t>キジュン</t>
    </rPh>
    <rPh sb="2" eb="3">
      <t>ガク</t>
    </rPh>
    <phoneticPr fontId="2"/>
  </si>
  <si>
    <t>加　 算
基準額</t>
    <rPh sb="0" eb="1">
      <t>カ</t>
    </rPh>
    <rPh sb="3" eb="4">
      <t>サン</t>
    </rPh>
    <rPh sb="5" eb="7">
      <t>キジュン</t>
    </rPh>
    <rPh sb="7" eb="8">
      <t>ガク</t>
    </rPh>
    <phoneticPr fontId="2"/>
  </si>
  <si>
    <t>4月</t>
    <rPh sb="1" eb="2">
      <t>ツキ</t>
    </rPh>
    <phoneticPr fontId="2"/>
  </si>
  <si>
    <t>5月</t>
    <rPh sb="1" eb="2">
      <t>ツキ</t>
    </rPh>
    <phoneticPr fontId="2"/>
  </si>
  <si>
    <t>6月</t>
    <rPh sb="1" eb="2">
      <t>ツキ</t>
    </rPh>
    <phoneticPr fontId="2"/>
  </si>
  <si>
    <t>7月</t>
    <rPh sb="1" eb="2">
      <t>ツキ</t>
    </rPh>
    <phoneticPr fontId="2"/>
  </si>
  <si>
    <t>8月</t>
    <rPh sb="1" eb="2">
      <t>ツキ</t>
    </rPh>
    <phoneticPr fontId="2"/>
  </si>
  <si>
    <t>9月</t>
    <rPh sb="1" eb="2">
      <t>ツキ</t>
    </rPh>
    <phoneticPr fontId="2"/>
  </si>
  <si>
    <t>10月</t>
    <rPh sb="2" eb="3">
      <t>ツキ</t>
    </rPh>
    <phoneticPr fontId="2"/>
  </si>
  <si>
    <t>11月</t>
    <rPh sb="2" eb="3">
      <t>ツキ</t>
    </rPh>
    <phoneticPr fontId="2"/>
  </si>
  <si>
    <t>12月</t>
    <rPh sb="2" eb="3">
      <t>ツキ</t>
    </rPh>
    <phoneticPr fontId="2"/>
  </si>
  <si>
    <t>1月</t>
    <rPh sb="1" eb="2">
      <t>ツキ</t>
    </rPh>
    <phoneticPr fontId="2"/>
  </si>
  <si>
    <t>2月</t>
    <rPh sb="1" eb="2">
      <t>ツキ</t>
    </rPh>
    <phoneticPr fontId="2"/>
  </si>
  <si>
    <t>3月</t>
    <rPh sb="1" eb="2">
      <t>ツキ</t>
    </rPh>
    <phoneticPr fontId="2"/>
  </si>
  <si>
    <t>合　　計</t>
    <rPh sb="0" eb="1">
      <t>ア</t>
    </rPh>
    <rPh sb="3" eb="4">
      <t>ケイ</t>
    </rPh>
    <phoneticPr fontId="2"/>
  </si>
  <si>
    <t>特別な支援を要する
児童の利用数</t>
    <rPh sb="0" eb="2">
      <t>トクベツ</t>
    </rPh>
    <rPh sb="3" eb="5">
      <t>シエン</t>
    </rPh>
    <rPh sb="6" eb="7">
      <t>ヨウ</t>
    </rPh>
    <rPh sb="10" eb="12">
      <t>ジドウ</t>
    </rPh>
    <rPh sb="13" eb="15">
      <t>リヨウ</t>
    </rPh>
    <rPh sb="15" eb="16">
      <t>スウ</t>
    </rPh>
    <phoneticPr fontId="2"/>
  </si>
  <si>
    <t>　1：区分別に各月の利用延児童数を記入してください。</t>
    <rPh sb="3" eb="5">
      <t>クブン</t>
    </rPh>
    <rPh sb="5" eb="6">
      <t>ベツ</t>
    </rPh>
    <rPh sb="7" eb="9">
      <t>カクツキ</t>
    </rPh>
    <rPh sb="10" eb="12">
      <t>リヨウ</t>
    </rPh>
    <rPh sb="12" eb="13">
      <t>ノ</t>
    </rPh>
    <rPh sb="13" eb="15">
      <t>ジドウ</t>
    </rPh>
    <rPh sb="15" eb="16">
      <t>スウ</t>
    </rPh>
    <rPh sb="17" eb="19">
      <t>キニュウ</t>
    </rPh>
    <phoneticPr fontId="2"/>
  </si>
  <si>
    <t>　2：1日あたり4時間未満の利用児童については、2人で1人と算定して児童数を記入してください。</t>
    <rPh sb="4" eb="5">
      <t>ニチ</t>
    </rPh>
    <rPh sb="9" eb="11">
      <t>ジカン</t>
    </rPh>
    <rPh sb="11" eb="13">
      <t>ミマン</t>
    </rPh>
    <rPh sb="14" eb="16">
      <t>リヨウ</t>
    </rPh>
    <rPh sb="16" eb="18">
      <t>ジドウ</t>
    </rPh>
    <rPh sb="25" eb="26">
      <t>ニン</t>
    </rPh>
    <rPh sb="28" eb="29">
      <t>ニン</t>
    </rPh>
    <rPh sb="30" eb="32">
      <t>サンテイ</t>
    </rPh>
    <rPh sb="34" eb="36">
      <t>ジドウ</t>
    </rPh>
    <rPh sb="36" eb="37">
      <t>スウ</t>
    </rPh>
    <rPh sb="38" eb="40">
      <t>キニュウ</t>
    </rPh>
    <phoneticPr fontId="2"/>
  </si>
  <si>
    <t>　3：特別な支援を要する児童（障害児等）は延べ利用児童数に含めず、別シートにご記入ください。</t>
    <rPh sb="3" eb="5">
      <t>トクベツ</t>
    </rPh>
    <rPh sb="6" eb="8">
      <t>シエン</t>
    </rPh>
    <rPh sb="9" eb="10">
      <t>ヨウ</t>
    </rPh>
    <rPh sb="12" eb="14">
      <t>ジドウ</t>
    </rPh>
    <rPh sb="15" eb="18">
      <t>ショウガイジ</t>
    </rPh>
    <rPh sb="18" eb="19">
      <t>トウ</t>
    </rPh>
    <rPh sb="21" eb="22">
      <t>ノベ</t>
    </rPh>
    <rPh sb="23" eb="25">
      <t>リヨウ</t>
    </rPh>
    <rPh sb="25" eb="27">
      <t>ジドウ</t>
    </rPh>
    <rPh sb="27" eb="28">
      <t>スウ</t>
    </rPh>
    <rPh sb="29" eb="30">
      <t>フク</t>
    </rPh>
    <rPh sb="33" eb="34">
      <t>ベツ</t>
    </rPh>
    <rPh sb="39" eb="41">
      <t>キニュウ</t>
    </rPh>
    <phoneticPr fontId="2"/>
  </si>
  <si>
    <t>保育所名</t>
    <rPh sb="0" eb="3">
      <t>ホイクショ</t>
    </rPh>
    <rPh sb="3" eb="4">
      <t>メイ</t>
    </rPh>
    <phoneticPr fontId="11"/>
  </si>
  <si>
    <t>差引額
実経費</t>
    <rPh sb="0" eb="2">
      <t>サッピ</t>
    </rPh>
    <rPh sb="2" eb="3">
      <t>ガク</t>
    </rPh>
    <rPh sb="4" eb="5">
      <t>ジツ</t>
    </rPh>
    <rPh sb="5" eb="7">
      <t>ケイヒ</t>
    </rPh>
    <phoneticPr fontId="11"/>
  </si>
  <si>
    <t>人件費等</t>
    <rPh sb="0" eb="3">
      <t>ジンケンヒ</t>
    </rPh>
    <rPh sb="3" eb="4">
      <t>トウ</t>
    </rPh>
    <phoneticPr fontId="11"/>
  </si>
  <si>
    <t>○○保育園</t>
    <rPh sb="2" eb="4">
      <t>ホイク</t>
    </rPh>
    <rPh sb="4" eb="5">
      <t>エン</t>
    </rPh>
    <phoneticPr fontId="11"/>
  </si>
  <si>
    <t>一般型</t>
    <rPh sb="0" eb="3">
      <t>イッパンガタ</t>
    </rPh>
    <phoneticPr fontId="11"/>
  </si>
  <si>
    <t>年間延べ利用児童数</t>
    <rPh sb="0" eb="2">
      <t>ネンカン</t>
    </rPh>
    <rPh sb="2" eb="3">
      <t>ノ</t>
    </rPh>
    <rPh sb="4" eb="6">
      <t>リヨウ</t>
    </rPh>
    <rPh sb="6" eb="8">
      <t>ジドウ</t>
    </rPh>
    <rPh sb="8" eb="9">
      <t>スウ</t>
    </rPh>
    <phoneticPr fontId="11"/>
  </si>
  <si>
    <t>余裕活用型</t>
    <rPh sb="0" eb="2">
      <t>ヨユウ</t>
    </rPh>
    <rPh sb="2" eb="5">
      <t>カツヨウガタ</t>
    </rPh>
    <phoneticPr fontId="2"/>
  </si>
  <si>
    <t>300人以上900人未満</t>
    <rPh sb="3" eb="4">
      <t>ニン</t>
    </rPh>
    <rPh sb="4" eb="6">
      <t>イジョウ</t>
    </rPh>
    <rPh sb="9" eb="10">
      <t>ニン</t>
    </rPh>
    <rPh sb="10" eb="12">
      <t>ミマン</t>
    </rPh>
    <phoneticPr fontId="2"/>
  </si>
  <si>
    <t>900人以上1,500人未満</t>
    <rPh sb="3" eb="4">
      <t>ニン</t>
    </rPh>
    <rPh sb="4" eb="6">
      <t>イジョウ</t>
    </rPh>
    <rPh sb="11" eb="12">
      <t>ニン</t>
    </rPh>
    <rPh sb="12" eb="14">
      <t>ミマン</t>
    </rPh>
    <phoneticPr fontId="2"/>
  </si>
  <si>
    <t>1,500人以上2,100人未満</t>
    <rPh sb="5" eb="6">
      <t>ニン</t>
    </rPh>
    <rPh sb="6" eb="8">
      <t>イジョウ</t>
    </rPh>
    <rPh sb="13" eb="14">
      <t>ニン</t>
    </rPh>
    <rPh sb="14" eb="16">
      <t>ミマン</t>
    </rPh>
    <phoneticPr fontId="2"/>
  </si>
  <si>
    <t>2,100人以上2,700人未満</t>
    <rPh sb="5" eb="6">
      <t>ニン</t>
    </rPh>
    <rPh sb="6" eb="8">
      <t>イジョウ</t>
    </rPh>
    <rPh sb="13" eb="14">
      <t>ニン</t>
    </rPh>
    <rPh sb="14" eb="16">
      <t>ミマン</t>
    </rPh>
    <phoneticPr fontId="2"/>
  </si>
  <si>
    <t>2,700人以上3,300人未満</t>
    <rPh sb="5" eb="6">
      <t>ニン</t>
    </rPh>
    <rPh sb="6" eb="8">
      <t>イジョウ</t>
    </rPh>
    <rPh sb="13" eb="14">
      <t>ニン</t>
    </rPh>
    <rPh sb="14" eb="16">
      <t>ミマン</t>
    </rPh>
    <phoneticPr fontId="2"/>
  </si>
  <si>
    <t>3,300人以上3,900人未満</t>
    <rPh sb="5" eb="6">
      <t>ニン</t>
    </rPh>
    <rPh sb="6" eb="8">
      <t>イジョウ</t>
    </rPh>
    <rPh sb="13" eb="14">
      <t>ニン</t>
    </rPh>
    <rPh sb="14" eb="16">
      <t>ミマン</t>
    </rPh>
    <phoneticPr fontId="2"/>
  </si>
  <si>
    <t>3,900人以上～</t>
    <rPh sb="5" eb="6">
      <t>ニン</t>
    </rPh>
    <rPh sb="6" eb="8">
      <t>イジョウ</t>
    </rPh>
    <phoneticPr fontId="2"/>
  </si>
  <si>
    <t>一時預かり
延べ利用日数</t>
    <rPh sb="0" eb="2">
      <t>イチジ</t>
    </rPh>
    <rPh sb="2" eb="3">
      <t>アズ</t>
    </rPh>
    <rPh sb="6" eb="7">
      <t>ノベ</t>
    </rPh>
    <rPh sb="8" eb="10">
      <t>リヨウ</t>
    </rPh>
    <rPh sb="10" eb="12">
      <t>ニッスウ</t>
    </rPh>
    <phoneticPr fontId="2"/>
  </si>
  <si>
    <t>【補助適用】</t>
    <rPh sb="1" eb="3">
      <t>ホジョ</t>
    </rPh>
    <rPh sb="3" eb="5">
      <t>テキヨウ</t>
    </rPh>
    <phoneticPr fontId="2"/>
  </si>
  <si>
    <t>◆障害児が一時預かりを利用した場合に、配置基準に基づく職員配置以上に保育従事者を配置する場合</t>
    <rPh sb="1" eb="4">
      <t>ショウガイジ</t>
    </rPh>
    <rPh sb="5" eb="7">
      <t>イチジ</t>
    </rPh>
    <rPh sb="7" eb="8">
      <t>アズ</t>
    </rPh>
    <rPh sb="11" eb="13">
      <t>リヨウ</t>
    </rPh>
    <rPh sb="15" eb="17">
      <t>バアイ</t>
    </rPh>
    <rPh sb="19" eb="21">
      <t>ハイチ</t>
    </rPh>
    <rPh sb="21" eb="23">
      <t>キジュン</t>
    </rPh>
    <rPh sb="24" eb="25">
      <t>モト</t>
    </rPh>
    <rPh sb="27" eb="29">
      <t>ショクイン</t>
    </rPh>
    <rPh sb="29" eb="31">
      <t>ハイチ</t>
    </rPh>
    <rPh sb="31" eb="33">
      <t>イジョウ</t>
    </rPh>
    <rPh sb="34" eb="36">
      <t>ホイク</t>
    </rPh>
    <rPh sb="36" eb="39">
      <t>ジュウジシャ</t>
    </rPh>
    <rPh sb="40" eb="42">
      <t>ハイチ</t>
    </rPh>
    <rPh sb="44" eb="46">
      <t>バアイ</t>
    </rPh>
    <phoneticPr fontId="2"/>
  </si>
  <si>
    <t>日額</t>
    <rPh sb="0" eb="2">
      <t>ニチガク</t>
    </rPh>
    <phoneticPr fontId="2"/>
  </si>
  <si>
    <t>補助額</t>
    <rPh sb="0" eb="2">
      <t>ホジョ</t>
    </rPh>
    <rPh sb="2" eb="3">
      <t>ガク</t>
    </rPh>
    <phoneticPr fontId="2"/>
  </si>
  <si>
    <t>補助基準額</t>
    <rPh sb="0" eb="2">
      <t>ホジョ</t>
    </rPh>
    <rPh sb="2" eb="4">
      <t>キジュン</t>
    </rPh>
    <rPh sb="4" eb="5">
      <t>ガク</t>
    </rPh>
    <phoneticPr fontId="2"/>
  </si>
  <si>
    <t>実利用
児童数</t>
    <rPh sb="0" eb="1">
      <t>ジツ</t>
    </rPh>
    <rPh sb="1" eb="3">
      <t>リヨウ</t>
    </rPh>
    <rPh sb="4" eb="6">
      <t>ジドウ</t>
    </rPh>
    <rPh sb="6" eb="7">
      <t>スウ</t>
    </rPh>
    <phoneticPr fontId="2"/>
  </si>
  <si>
    <t>利用児童数</t>
    <rPh sb="0" eb="2">
      <t>リヨウ</t>
    </rPh>
    <rPh sb="2" eb="4">
      <t>ジドウ</t>
    </rPh>
    <rPh sb="4" eb="5">
      <t>スウ</t>
    </rPh>
    <phoneticPr fontId="2"/>
  </si>
  <si>
    <t>うち当該実施施設在籍児童数</t>
    <rPh sb="2" eb="4">
      <t>トウガイ</t>
    </rPh>
    <rPh sb="4" eb="6">
      <t>ジッシ</t>
    </rPh>
    <rPh sb="6" eb="8">
      <t>シセツ</t>
    </rPh>
    <rPh sb="8" eb="10">
      <t>ザイセキ</t>
    </rPh>
    <rPh sb="10" eb="12">
      <t>ジドウ</t>
    </rPh>
    <rPh sb="12" eb="13">
      <t>スウ</t>
    </rPh>
    <phoneticPr fontId="2"/>
  </si>
  <si>
    <t>生活保護世帯</t>
    <rPh sb="0" eb="2">
      <t>セイカツ</t>
    </rPh>
    <rPh sb="2" eb="4">
      <t>ホゴ</t>
    </rPh>
    <rPh sb="4" eb="6">
      <t>セタイ</t>
    </rPh>
    <phoneticPr fontId="2"/>
  </si>
  <si>
    <t>前年度分市民税
非課税世帯</t>
    <rPh sb="0" eb="3">
      <t>ゼンネンド</t>
    </rPh>
    <rPh sb="3" eb="4">
      <t>ブン</t>
    </rPh>
    <rPh sb="4" eb="7">
      <t>シミンゼイ</t>
    </rPh>
    <rPh sb="8" eb="11">
      <t>ヒカゼイ</t>
    </rPh>
    <rPh sb="11" eb="13">
      <t>セタイ</t>
    </rPh>
    <phoneticPr fontId="2"/>
  </si>
  <si>
    <t>所得区分</t>
    <rPh sb="0" eb="2">
      <t>ショトク</t>
    </rPh>
    <rPh sb="2" eb="4">
      <t>クブン</t>
    </rPh>
    <phoneticPr fontId="2"/>
  </si>
  <si>
    <t>延べ減免対象児童数合計</t>
    <rPh sb="0" eb="1">
      <t>ノ</t>
    </rPh>
    <rPh sb="2" eb="4">
      <t>ゲンメン</t>
    </rPh>
    <rPh sb="4" eb="6">
      <t>タイショウ</t>
    </rPh>
    <rPh sb="6" eb="8">
      <t>ジドウ</t>
    </rPh>
    <rPh sb="8" eb="9">
      <t>スウ</t>
    </rPh>
    <rPh sb="9" eb="11">
      <t>ゴウケイ</t>
    </rPh>
    <phoneticPr fontId="2"/>
  </si>
  <si>
    <t>前年度分市民税非課税世帯</t>
    <rPh sb="0" eb="3">
      <t>ゼンネンド</t>
    </rPh>
    <rPh sb="3" eb="4">
      <t>ブン</t>
    </rPh>
    <rPh sb="4" eb="7">
      <t>シミンゼイ</t>
    </rPh>
    <rPh sb="7" eb="10">
      <t>ヒカゼイ</t>
    </rPh>
    <rPh sb="10" eb="12">
      <t>セタイ</t>
    </rPh>
    <phoneticPr fontId="2"/>
  </si>
  <si>
    <t>合　計</t>
    <rPh sb="0" eb="1">
      <t>ア</t>
    </rPh>
    <rPh sb="2" eb="3">
      <t>ケイ</t>
    </rPh>
    <phoneticPr fontId="2"/>
  </si>
  <si>
    <t>（注）1　「利用児童数」欄は、実施月ごとの延べ利用（利用予定）児童数を記入してください。</t>
    <rPh sb="1" eb="2">
      <t>チュウ</t>
    </rPh>
    <rPh sb="6" eb="8">
      <t>リヨウ</t>
    </rPh>
    <rPh sb="8" eb="10">
      <t>ジドウ</t>
    </rPh>
    <rPh sb="10" eb="11">
      <t>スウ</t>
    </rPh>
    <rPh sb="12" eb="13">
      <t>ラン</t>
    </rPh>
    <rPh sb="15" eb="17">
      <t>ジッシ</t>
    </rPh>
    <rPh sb="17" eb="18">
      <t>ツキ</t>
    </rPh>
    <rPh sb="21" eb="22">
      <t>ノ</t>
    </rPh>
    <rPh sb="23" eb="25">
      <t>リヨウ</t>
    </rPh>
    <rPh sb="26" eb="28">
      <t>リヨウ</t>
    </rPh>
    <rPh sb="28" eb="30">
      <t>ヨテイ</t>
    </rPh>
    <rPh sb="31" eb="33">
      <t>ジドウ</t>
    </rPh>
    <rPh sb="33" eb="34">
      <t>スウ</t>
    </rPh>
    <rPh sb="35" eb="37">
      <t>キニュウ</t>
    </rPh>
    <phoneticPr fontId="2"/>
  </si>
  <si>
    <t>　　　2　「実利用児童数」欄は、年間を通じての事業利用（利用予定）児童数を記入してください。</t>
    <rPh sb="6" eb="7">
      <t>ジツ</t>
    </rPh>
    <rPh sb="7" eb="9">
      <t>リヨウ</t>
    </rPh>
    <rPh sb="9" eb="11">
      <t>ジドウ</t>
    </rPh>
    <rPh sb="11" eb="12">
      <t>スウ</t>
    </rPh>
    <rPh sb="13" eb="14">
      <t>ラン</t>
    </rPh>
    <rPh sb="16" eb="18">
      <t>ネンカン</t>
    </rPh>
    <rPh sb="19" eb="20">
      <t>ツウ</t>
    </rPh>
    <rPh sb="23" eb="25">
      <t>ジギョウ</t>
    </rPh>
    <rPh sb="25" eb="27">
      <t>リヨウ</t>
    </rPh>
    <rPh sb="28" eb="30">
      <t>リヨウ</t>
    </rPh>
    <rPh sb="30" eb="32">
      <t>ヨテイ</t>
    </rPh>
    <rPh sb="33" eb="35">
      <t>ジドウ</t>
    </rPh>
    <rPh sb="35" eb="36">
      <t>スウ</t>
    </rPh>
    <rPh sb="37" eb="39">
      <t>キニュウ</t>
    </rPh>
    <phoneticPr fontId="2"/>
  </si>
  <si>
    <t>事業支出（予定）額</t>
    <rPh sb="0" eb="2">
      <t>ジギョウ</t>
    </rPh>
    <rPh sb="2" eb="4">
      <t>シシュツ</t>
    </rPh>
    <rPh sb="5" eb="7">
      <t>ヨテイ</t>
    </rPh>
    <rPh sb="8" eb="9">
      <t>ガク</t>
    </rPh>
    <phoneticPr fontId="2"/>
  </si>
  <si>
    <t>事業収入（予定）額</t>
    <rPh sb="0" eb="2">
      <t>ジギョウ</t>
    </rPh>
    <rPh sb="2" eb="4">
      <t>シュウニュウ</t>
    </rPh>
    <rPh sb="5" eb="7">
      <t>ヨテイ</t>
    </rPh>
    <rPh sb="8" eb="9">
      <t>ガク</t>
    </rPh>
    <phoneticPr fontId="2"/>
  </si>
  <si>
    <t>差引額</t>
    <rPh sb="0" eb="2">
      <t>サシヒキ</t>
    </rPh>
    <rPh sb="2" eb="3">
      <t>ガク</t>
    </rPh>
    <phoneticPr fontId="2"/>
  </si>
  <si>
    <t>選定額</t>
    <rPh sb="0" eb="2">
      <t>センテイ</t>
    </rPh>
    <rPh sb="2" eb="3">
      <t>ガク</t>
    </rPh>
    <phoneticPr fontId="2"/>
  </si>
  <si>
    <t>事業</t>
    <rPh sb="0" eb="2">
      <t>ジギョウ</t>
    </rPh>
    <phoneticPr fontId="2"/>
  </si>
  <si>
    <t>保護者負担額</t>
    <rPh sb="0" eb="3">
      <t>ホゴシャ</t>
    </rPh>
    <rPh sb="3" eb="5">
      <t>フタン</t>
    </rPh>
    <rPh sb="5" eb="6">
      <t>ガク</t>
    </rPh>
    <phoneticPr fontId="2"/>
  </si>
  <si>
    <t>寄付金その他</t>
    <rPh sb="0" eb="3">
      <t>キフキン</t>
    </rPh>
    <rPh sb="5" eb="6">
      <t>タ</t>
    </rPh>
    <phoneticPr fontId="2"/>
  </si>
  <si>
    <t>Ａ</t>
    <phoneticPr fontId="2"/>
  </si>
  <si>
    <t>Ｂ</t>
    <phoneticPr fontId="2"/>
  </si>
  <si>
    <t>Ｃ</t>
    <phoneticPr fontId="2"/>
  </si>
  <si>
    <t>Ｄ（Ｂ+Ｃ）</t>
    <phoneticPr fontId="2"/>
  </si>
  <si>
    <t>Ｅ（Ａ-Ｄ）</t>
    <phoneticPr fontId="2"/>
  </si>
  <si>
    <t>Ｆ</t>
    <phoneticPr fontId="2"/>
  </si>
  <si>
    <t>Ｇ</t>
    <phoneticPr fontId="2"/>
  </si>
  <si>
    <t>病児保育事業
（病後児対応型）</t>
    <rPh sb="0" eb="2">
      <t>ビョウジ</t>
    </rPh>
    <rPh sb="2" eb="4">
      <t>ホイク</t>
    </rPh>
    <rPh sb="4" eb="6">
      <t>ジギョウ</t>
    </rPh>
    <rPh sb="8" eb="10">
      <t>ビョウゴ</t>
    </rPh>
    <rPh sb="10" eb="11">
      <t>ジ</t>
    </rPh>
    <rPh sb="11" eb="14">
      <t>タイオウガタ</t>
    </rPh>
    <phoneticPr fontId="2"/>
  </si>
  <si>
    <t>（基本分）</t>
    <rPh sb="1" eb="3">
      <t>キホン</t>
    </rPh>
    <rPh sb="3" eb="4">
      <t>ブン</t>
    </rPh>
    <phoneticPr fontId="2"/>
  </si>
  <si>
    <t>（加算分）</t>
    <rPh sb="1" eb="3">
      <t>カサン</t>
    </rPh>
    <rPh sb="3" eb="4">
      <t>ブン</t>
    </rPh>
    <phoneticPr fontId="2"/>
  </si>
  <si>
    <t>減免分加算</t>
    <rPh sb="0" eb="2">
      <t>ゲンメン</t>
    </rPh>
    <rPh sb="2" eb="3">
      <t>ブン</t>
    </rPh>
    <rPh sb="3" eb="5">
      <t>カサン</t>
    </rPh>
    <phoneticPr fontId="2"/>
  </si>
  <si>
    <t>（注） 　Ｇ欄には、それぞれＥ欄とＦ欄を比較して、少ない方の金額を記入してください。</t>
    <rPh sb="1" eb="2">
      <t>チュウ</t>
    </rPh>
    <rPh sb="6" eb="7">
      <t>ラン</t>
    </rPh>
    <rPh sb="15" eb="16">
      <t>ラン</t>
    </rPh>
    <rPh sb="18" eb="19">
      <t>ラン</t>
    </rPh>
    <rPh sb="20" eb="22">
      <t>ヒカク</t>
    </rPh>
    <rPh sb="25" eb="26">
      <t>スク</t>
    </rPh>
    <rPh sb="28" eb="29">
      <t>ホウ</t>
    </rPh>
    <rPh sb="30" eb="32">
      <t>キンガク</t>
    </rPh>
    <rPh sb="33" eb="35">
      <t>キニュウ</t>
    </rPh>
    <phoneticPr fontId="2"/>
  </si>
  <si>
    <t>基本分</t>
    <rPh sb="0" eb="2">
      <t>キホン</t>
    </rPh>
    <rPh sb="2" eb="3">
      <t>ブン</t>
    </rPh>
    <phoneticPr fontId="2"/>
  </si>
  <si>
    <t>改善分</t>
    <rPh sb="0" eb="2">
      <t>カイゼン</t>
    </rPh>
    <rPh sb="2" eb="3">
      <t>ブン</t>
    </rPh>
    <phoneticPr fontId="2"/>
  </si>
  <si>
    <t>年間延べ利用児童数</t>
    <rPh sb="0" eb="2">
      <t>ネンカン</t>
    </rPh>
    <rPh sb="2" eb="3">
      <t>ノ</t>
    </rPh>
    <rPh sb="4" eb="6">
      <t>リヨウ</t>
    </rPh>
    <rPh sb="6" eb="8">
      <t>ジドウ</t>
    </rPh>
    <rPh sb="8" eb="9">
      <t>スウ</t>
    </rPh>
    <phoneticPr fontId="2"/>
  </si>
  <si>
    <t>50～99人</t>
    <rPh sb="5" eb="6">
      <t>ニン</t>
    </rPh>
    <phoneticPr fontId="2"/>
  </si>
  <si>
    <t>100～149人</t>
    <rPh sb="7" eb="8">
      <t>ニン</t>
    </rPh>
    <phoneticPr fontId="2"/>
  </si>
  <si>
    <t>200～299人</t>
    <rPh sb="7" eb="8">
      <t>ニン</t>
    </rPh>
    <phoneticPr fontId="2"/>
  </si>
  <si>
    <t>300～399人</t>
    <rPh sb="7" eb="8">
      <t>ニン</t>
    </rPh>
    <phoneticPr fontId="2"/>
  </si>
  <si>
    <t>400～499人</t>
    <rPh sb="7" eb="8">
      <t>ニン</t>
    </rPh>
    <phoneticPr fontId="2"/>
  </si>
  <si>
    <t>病児保育事業
（体調不良型）</t>
    <rPh sb="0" eb="2">
      <t>ビョウジ</t>
    </rPh>
    <rPh sb="2" eb="4">
      <t>ホイク</t>
    </rPh>
    <rPh sb="4" eb="6">
      <t>ジギョウ</t>
    </rPh>
    <rPh sb="8" eb="10">
      <t>タイチョウ</t>
    </rPh>
    <rPh sb="10" eb="12">
      <t>フリョウ</t>
    </rPh>
    <rPh sb="12" eb="13">
      <t>ガタ</t>
    </rPh>
    <phoneticPr fontId="2"/>
  </si>
  <si>
    <t>一時預かり事業における特別な支援を要する児童の補助票</t>
    <rPh sb="0" eb="2">
      <t>イチジ</t>
    </rPh>
    <rPh sb="2" eb="3">
      <t>アズ</t>
    </rPh>
    <rPh sb="5" eb="7">
      <t>ジギョウ</t>
    </rPh>
    <rPh sb="11" eb="13">
      <t>トクベツ</t>
    </rPh>
    <rPh sb="14" eb="16">
      <t>シエン</t>
    </rPh>
    <rPh sb="17" eb="18">
      <t>ヨウ</t>
    </rPh>
    <rPh sb="20" eb="22">
      <t>ジドウ</t>
    </rPh>
    <rPh sb="23" eb="25">
      <t>ホジョ</t>
    </rPh>
    <rPh sb="25" eb="26">
      <t>ヒョウ</t>
    </rPh>
    <phoneticPr fontId="35"/>
  </si>
  <si>
    <t>№</t>
    <phoneticPr fontId="35"/>
  </si>
  <si>
    <t>発達等検査の
有無</t>
    <rPh sb="0" eb="2">
      <t>ハッタツ</t>
    </rPh>
    <rPh sb="2" eb="3">
      <t>トウ</t>
    </rPh>
    <rPh sb="3" eb="5">
      <t>ケンサ</t>
    </rPh>
    <rPh sb="7" eb="9">
      <t>ウム</t>
    </rPh>
    <phoneticPr fontId="35"/>
  </si>
  <si>
    <t>療育や支援センター等
通所実績</t>
    <rPh sb="0" eb="2">
      <t>リョウイク</t>
    </rPh>
    <rPh sb="3" eb="5">
      <t>シエン</t>
    </rPh>
    <rPh sb="9" eb="10">
      <t>トウ</t>
    </rPh>
    <rPh sb="11" eb="13">
      <t>ツウショ</t>
    </rPh>
    <rPh sb="13" eb="15">
      <t>ジッセキ</t>
    </rPh>
    <phoneticPr fontId="35"/>
  </si>
  <si>
    <t>施設での様子</t>
    <rPh sb="0" eb="2">
      <t>シセツ</t>
    </rPh>
    <rPh sb="4" eb="6">
      <t>ヨウス</t>
    </rPh>
    <phoneticPr fontId="35"/>
  </si>
  <si>
    <t>加配等の対応状況</t>
    <rPh sb="0" eb="2">
      <t>カハイ</t>
    </rPh>
    <rPh sb="2" eb="3">
      <t>トウ</t>
    </rPh>
    <rPh sb="4" eb="6">
      <t>タイオウ</t>
    </rPh>
    <rPh sb="6" eb="8">
      <t>ジョウキョウ</t>
    </rPh>
    <phoneticPr fontId="35"/>
  </si>
  <si>
    <t>※一時預かり事業における特別な支援を要する児童の現状を公的書類に代わり報告するもの。内容を基に協議いたします。</t>
    <rPh sb="1" eb="3">
      <t>イチジ</t>
    </rPh>
    <rPh sb="3" eb="4">
      <t>アズ</t>
    </rPh>
    <rPh sb="6" eb="8">
      <t>ジギョウ</t>
    </rPh>
    <rPh sb="12" eb="14">
      <t>トクベツ</t>
    </rPh>
    <rPh sb="15" eb="17">
      <t>シエン</t>
    </rPh>
    <rPh sb="18" eb="19">
      <t>ヨウ</t>
    </rPh>
    <rPh sb="21" eb="23">
      <t>ジドウ</t>
    </rPh>
    <rPh sb="24" eb="26">
      <t>ゲンジョウ</t>
    </rPh>
    <rPh sb="27" eb="29">
      <t>コウテキ</t>
    </rPh>
    <rPh sb="29" eb="31">
      <t>ショルイ</t>
    </rPh>
    <rPh sb="32" eb="33">
      <t>カ</t>
    </rPh>
    <rPh sb="35" eb="37">
      <t>ホウコク</t>
    </rPh>
    <rPh sb="42" eb="44">
      <t>ナイヨウ</t>
    </rPh>
    <rPh sb="45" eb="46">
      <t>モト</t>
    </rPh>
    <rPh sb="47" eb="49">
      <t>キョウギ</t>
    </rPh>
    <phoneticPr fontId="35"/>
  </si>
  <si>
    <t>※この調書は児童一人ごとに提出してください</t>
    <rPh sb="3" eb="5">
      <t>チョウショ</t>
    </rPh>
    <rPh sb="6" eb="8">
      <t>ジドウ</t>
    </rPh>
    <rPh sb="8" eb="10">
      <t>ヒトリ</t>
    </rPh>
    <rPh sb="13" eb="15">
      <t>テイシュツ</t>
    </rPh>
    <phoneticPr fontId="2"/>
  </si>
  <si>
    <t>氏名</t>
    <rPh sb="0" eb="2">
      <t>シメイ</t>
    </rPh>
    <phoneticPr fontId="2"/>
  </si>
  <si>
    <t>費用の種類</t>
    <rPh sb="0" eb="2">
      <t>ヒヨウ</t>
    </rPh>
    <rPh sb="3" eb="5">
      <t>シュルイ</t>
    </rPh>
    <phoneticPr fontId="2"/>
  </si>
  <si>
    <t>徴収金額</t>
    <rPh sb="0" eb="2">
      <t>チョウシュウ</t>
    </rPh>
    <rPh sb="2" eb="4">
      <t>キンガク</t>
    </rPh>
    <phoneticPr fontId="2"/>
  </si>
  <si>
    <t>生活保護受給期間(月）</t>
    <rPh sb="0" eb="2">
      <t>セイカツ</t>
    </rPh>
    <rPh sb="2" eb="4">
      <t>ホゴ</t>
    </rPh>
    <rPh sb="4" eb="6">
      <t>ジュキュウ</t>
    </rPh>
    <rPh sb="6" eb="8">
      <t>キカン</t>
    </rPh>
    <rPh sb="9" eb="10">
      <t>ツキ</t>
    </rPh>
    <phoneticPr fontId="2"/>
  </si>
  <si>
    <t>上限額</t>
    <rPh sb="0" eb="3">
      <t>ジョウゲンガク</t>
    </rPh>
    <phoneticPr fontId="2"/>
  </si>
  <si>
    <t>認定額</t>
    <rPh sb="0" eb="2">
      <t>ニンテイ</t>
    </rPh>
    <rPh sb="2" eb="3">
      <t>ガク</t>
    </rPh>
    <phoneticPr fontId="2"/>
  </si>
  <si>
    <t>Ｈ　．　．　　～　Ｒ　．　．　</t>
    <phoneticPr fontId="2"/>
  </si>
  <si>
    <t>支出年月日</t>
    <rPh sb="0" eb="2">
      <t>シシュツ</t>
    </rPh>
    <rPh sb="2" eb="5">
      <t>ネンガッピ</t>
    </rPh>
    <phoneticPr fontId="2"/>
  </si>
  <si>
    <t>購入物品等名称</t>
    <rPh sb="0" eb="2">
      <t>コウニュウ</t>
    </rPh>
    <rPh sb="2" eb="4">
      <t>ブッピン</t>
    </rPh>
    <rPh sb="4" eb="5">
      <t>トウ</t>
    </rPh>
    <rPh sb="5" eb="7">
      <t>メイショウ</t>
    </rPh>
    <phoneticPr fontId="2"/>
  </si>
  <si>
    <t>※色付きセル部分を入力ください。</t>
    <rPh sb="1" eb="3">
      <t>イロツ</t>
    </rPh>
    <rPh sb="6" eb="8">
      <t>ブブン</t>
    </rPh>
    <rPh sb="9" eb="11">
      <t>ニュウリョク</t>
    </rPh>
    <phoneticPr fontId="2"/>
  </si>
  <si>
    <t>※「生活保護受給期間」欄には、その年度で対象者が生活保護を受給していた期間及び月数をそれぞれ記載してください</t>
    <rPh sb="2" eb="4">
      <t>セイカツ</t>
    </rPh>
    <rPh sb="4" eb="6">
      <t>ホゴ</t>
    </rPh>
    <rPh sb="6" eb="8">
      <t>ジュキュウ</t>
    </rPh>
    <rPh sb="8" eb="10">
      <t>キカン</t>
    </rPh>
    <rPh sb="11" eb="12">
      <t>ラン</t>
    </rPh>
    <rPh sb="17" eb="19">
      <t>ネンド</t>
    </rPh>
    <rPh sb="20" eb="23">
      <t>タイショウシャ</t>
    </rPh>
    <rPh sb="24" eb="26">
      <t>セイカツ</t>
    </rPh>
    <rPh sb="26" eb="28">
      <t>ホゴ</t>
    </rPh>
    <rPh sb="29" eb="31">
      <t>ジュキュウ</t>
    </rPh>
    <rPh sb="35" eb="37">
      <t>キカン</t>
    </rPh>
    <rPh sb="37" eb="38">
      <t>オヨ</t>
    </rPh>
    <rPh sb="39" eb="41">
      <t>ツキスウ</t>
    </rPh>
    <rPh sb="46" eb="48">
      <t>キサイ</t>
    </rPh>
    <phoneticPr fontId="2"/>
  </si>
  <si>
    <t>※年度途中で生活保護の受給が開始になった場合はその月から対象とし、廃止になった場合は、その廃止月の翌月から本補助の対象外となります。</t>
    <rPh sb="1" eb="3">
      <t>ネンド</t>
    </rPh>
    <rPh sb="3" eb="5">
      <t>トチュウ</t>
    </rPh>
    <rPh sb="6" eb="8">
      <t>セイカツ</t>
    </rPh>
    <rPh sb="8" eb="10">
      <t>ホゴ</t>
    </rPh>
    <rPh sb="11" eb="13">
      <t>ジュキュウ</t>
    </rPh>
    <rPh sb="14" eb="16">
      <t>カイシ</t>
    </rPh>
    <rPh sb="20" eb="22">
      <t>バアイ</t>
    </rPh>
    <rPh sb="25" eb="26">
      <t>ツキ</t>
    </rPh>
    <rPh sb="28" eb="30">
      <t>タイショウ</t>
    </rPh>
    <rPh sb="33" eb="35">
      <t>ハイシ</t>
    </rPh>
    <rPh sb="39" eb="41">
      <t>バアイ</t>
    </rPh>
    <rPh sb="45" eb="47">
      <t>ハイシ</t>
    </rPh>
    <rPh sb="47" eb="48">
      <t>ツキ</t>
    </rPh>
    <rPh sb="49" eb="51">
      <t>ヨクゲツ</t>
    </rPh>
    <rPh sb="53" eb="54">
      <t>ホン</t>
    </rPh>
    <rPh sb="54" eb="56">
      <t>ホジョ</t>
    </rPh>
    <rPh sb="57" eb="60">
      <t>タイショウガイ</t>
    </rPh>
    <phoneticPr fontId="2"/>
  </si>
  <si>
    <t>保育支援者等調査票（保育体制強化事業）</t>
    <rPh sb="2" eb="5">
      <t>シエンシャ</t>
    </rPh>
    <rPh sb="5" eb="6">
      <t>トウ</t>
    </rPh>
    <rPh sb="6" eb="9">
      <t>チョウサヒョウ</t>
    </rPh>
    <rPh sb="10" eb="12">
      <t>ホイク</t>
    </rPh>
    <rPh sb="12" eb="14">
      <t>タイセイ</t>
    </rPh>
    <rPh sb="14" eb="16">
      <t>キョウカ</t>
    </rPh>
    <rPh sb="16" eb="18">
      <t>ジギョウ</t>
    </rPh>
    <phoneticPr fontId="2"/>
  </si>
  <si>
    <t>部分を入力</t>
    <rPh sb="0" eb="2">
      <t>ブブン</t>
    </rPh>
    <rPh sb="3" eb="5">
      <t>ニュウリョク</t>
    </rPh>
    <phoneticPr fontId="2"/>
  </si>
  <si>
    <t>４月</t>
    <rPh sb="1" eb="2">
      <t>ガツ</t>
    </rPh>
    <phoneticPr fontId="2"/>
  </si>
  <si>
    <t>５月</t>
  </si>
  <si>
    <t>６月</t>
  </si>
  <si>
    <t>７月</t>
  </si>
  <si>
    <t>８月</t>
  </si>
  <si>
    <t>９月</t>
  </si>
  <si>
    <t>１０月</t>
  </si>
  <si>
    <t>１１月</t>
  </si>
  <si>
    <t>１２月</t>
  </si>
  <si>
    <t>１月</t>
  </si>
  <si>
    <t>２月</t>
  </si>
  <si>
    <t>３月</t>
  </si>
  <si>
    <t>保育補助者等調査票（保育補助者雇上強化事業）</t>
    <rPh sb="0" eb="2">
      <t>ホイク</t>
    </rPh>
    <rPh sb="2" eb="5">
      <t>ホジョシャ</t>
    </rPh>
    <rPh sb="5" eb="6">
      <t>トウ</t>
    </rPh>
    <rPh sb="6" eb="9">
      <t>チョウサヒョウ</t>
    </rPh>
    <rPh sb="10" eb="12">
      <t>ホイク</t>
    </rPh>
    <rPh sb="12" eb="15">
      <t>ホジョシャ</t>
    </rPh>
    <rPh sb="15" eb="16">
      <t>ヤト</t>
    </rPh>
    <rPh sb="16" eb="17">
      <t>ア</t>
    </rPh>
    <rPh sb="17" eb="19">
      <t>キョウカ</t>
    </rPh>
    <rPh sb="19" eb="21">
      <t>ジギョウ</t>
    </rPh>
    <phoneticPr fontId="2"/>
  </si>
  <si>
    <t>保育士
資格</t>
    <rPh sb="0" eb="3">
      <t>ホイクシ</t>
    </rPh>
    <rPh sb="4" eb="6">
      <t>シカク</t>
    </rPh>
    <phoneticPr fontId="2"/>
  </si>
  <si>
    <t>保育実習</t>
    <rPh sb="0" eb="2">
      <t>ホイク</t>
    </rPh>
    <rPh sb="2" eb="4">
      <t>ジッシュウ</t>
    </rPh>
    <phoneticPr fontId="2"/>
  </si>
  <si>
    <t>子育て
支援員
研修</t>
    <rPh sb="0" eb="2">
      <t>コソダ</t>
    </rPh>
    <rPh sb="4" eb="6">
      <t>シエン</t>
    </rPh>
    <rPh sb="6" eb="7">
      <t>イン</t>
    </rPh>
    <rPh sb="8" eb="10">
      <t>ケンシュウ</t>
    </rPh>
    <phoneticPr fontId="2"/>
  </si>
  <si>
    <t>保育士資格
取得年月日
（未取得の場合は「未取得」と記入）</t>
    <rPh sb="0" eb="3">
      <t>ホイクシ</t>
    </rPh>
    <rPh sb="3" eb="5">
      <t>シカク</t>
    </rPh>
    <rPh sb="6" eb="8">
      <t>シュトク</t>
    </rPh>
    <rPh sb="8" eb="11">
      <t>ネンガッピ</t>
    </rPh>
    <rPh sb="13" eb="14">
      <t>ミ</t>
    </rPh>
    <rPh sb="14" eb="16">
      <t>シュトク</t>
    </rPh>
    <rPh sb="17" eb="19">
      <t>バアイ</t>
    </rPh>
    <rPh sb="21" eb="22">
      <t>ミ</t>
    </rPh>
    <rPh sb="22" eb="24">
      <t>シュトク</t>
    </rPh>
    <rPh sb="26" eb="28">
      <t>キニュウ</t>
    </rPh>
    <phoneticPr fontId="2"/>
  </si>
  <si>
    <t>給与</t>
    <rPh sb="0" eb="2">
      <t>キュウヨ</t>
    </rPh>
    <phoneticPr fontId="2"/>
  </si>
  <si>
    <t>勤務時間・勤務日数</t>
    <rPh sb="0" eb="2">
      <t>キンム</t>
    </rPh>
    <rPh sb="2" eb="4">
      <t>ジカン</t>
    </rPh>
    <rPh sb="5" eb="7">
      <t>キンム</t>
    </rPh>
    <rPh sb="7" eb="9">
      <t>ニッスウ</t>
    </rPh>
    <phoneticPr fontId="2"/>
  </si>
  <si>
    <t>一日</t>
    <rPh sb="0" eb="2">
      <t>イチニチ</t>
    </rPh>
    <phoneticPr fontId="2"/>
  </si>
  <si>
    <t>時間</t>
    <rPh sb="0" eb="2">
      <t>ジカン</t>
    </rPh>
    <phoneticPr fontId="2"/>
  </si>
  <si>
    <t>週</t>
    <rPh sb="0" eb="1">
      <t>シュウ</t>
    </rPh>
    <phoneticPr fontId="2"/>
  </si>
  <si>
    <t>日</t>
    <rPh sb="0" eb="1">
      <t>ニチ</t>
    </rPh>
    <phoneticPr fontId="2"/>
  </si>
  <si>
    <t>◆事業対象者・・・保育士資格を有しない、保育実習の修了または子育て支援員の研修を受講した保育補助者。</t>
    <phoneticPr fontId="2"/>
  </si>
  <si>
    <t>・「補助単価上限額」は年額を「補助算定月数」で除し、千円未満を切り捨てた金額です。</t>
    <rPh sb="2" eb="4">
      <t>ホジョ</t>
    </rPh>
    <rPh sb="4" eb="6">
      <t>タンカ</t>
    </rPh>
    <rPh sb="6" eb="9">
      <t>ジョウゲンガク</t>
    </rPh>
    <rPh sb="11" eb="13">
      <t>ネンガク</t>
    </rPh>
    <rPh sb="15" eb="17">
      <t>ホジョ</t>
    </rPh>
    <rPh sb="17" eb="19">
      <t>サンテイ</t>
    </rPh>
    <rPh sb="19" eb="20">
      <t>ツキ</t>
    </rPh>
    <rPh sb="20" eb="21">
      <t>スウ</t>
    </rPh>
    <rPh sb="23" eb="24">
      <t>ジョ</t>
    </rPh>
    <rPh sb="26" eb="28">
      <t>センエン</t>
    </rPh>
    <rPh sb="28" eb="30">
      <t>ミマン</t>
    </rPh>
    <rPh sb="31" eb="32">
      <t>キ</t>
    </rPh>
    <rPh sb="33" eb="34">
      <t>ス</t>
    </rPh>
    <rPh sb="36" eb="38">
      <t>キンガク</t>
    </rPh>
    <phoneticPr fontId="2"/>
  </si>
  <si>
    <t>・「補助額」は「補助単価上限額」と「補助算定期間内給与実支給額」のうち、どちらか低い金額となります。</t>
    <rPh sb="2" eb="4">
      <t>ホジョ</t>
    </rPh>
    <rPh sb="4" eb="5">
      <t>ガク</t>
    </rPh>
    <rPh sb="8" eb="10">
      <t>ホジョ</t>
    </rPh>
    <rPh sb="10" eb="12">
      <t>タンカ</t>
    </rPh>
    <rPh sb="12" eb="15">
      <t>ジョウゲンガク</t>
    </rPh>
    <rPh sb="40" eb="41">
      <t>ヒク</t>
    </rPh>
    <rPh sb="42" eb="44">
      <t>キンガク</t>
    </rPh>
    <phoneticPr fontId="2"/>
  </si>
  <si>
    <t>・「保育実習」若しくは「子育て支援員研修」につきましては、事業所による40時間以上の実習を行うことにより、前述研修と同等の技能を持つものとして認定されます。その場合、「保育補助者対象要件実習受講状況表」と、</t>
    <rPh sb="2" eb="4">
      <t>ホイク</t>
    </rPh>
    <rPh sb="4" eb="6">
      <t>ジッシュウ</t>
    </rPh>
    <rPh sb="7" eb="8">
      <t>モ</t>
    </rPh>
    <rPh sb="12" eb="14">
      <t>コソダ</t>
    </rPh>
    <rPh sb="15" eb="17">
      <t>シエン</t>
    </rPh>
    <rPh sb="17" eb="18">
      <t>イン</t>
    </rPh>
    <rPh sb="18" eb="20">
      <t>ケンシュウ</t>
    </rPh>
    <rPh sb="29" eb="32">
      <t>ジギョウショ</t>
    </rPh>
    <rPh sb="37" eb="41">
      <t>ジカンイジョウ</t>
    </rPh>
    <rPh sb="42" eb="44">
      <t>ジッシュウ</t>
    </rPh>
    <rPh sb="45" eb="46">
      <t>オコナ</t>
    </rPh>
    <rPh sb="53" eb="55">
      <t>ゼンジュツ</t>
    </rPh>
    <rPh sb="55" eb="57">
      <t>ケンシュウ</t>
    </rPh>
    <rPh sb="58" eb="60">
      <t>ドウトウ</t>
    </rPh>
    <rPh sb="61" eb="63">
      <t>ギノウ</t>
    </rPh>
    <rPh sb="64" eb="65">
      <t>モ</t>
    </rPh>
    <rPh sb="71" eb="73">
      <t>ニンテイ</t>
    </rPh>
    <rPh sb="80" eb="82">
      <t>バアイ</t>
    </rPh>
    <phoneticPr fontId="2"/>
  </si>
  <si>
    <t>　施設が発行する「保育補助者実習等修了証明書」の添付が必要です。</t>
    <phoneticPr fontId="2"/>
  </si>
  <si>
    <t>保育エキスパート</t>
    <rPh sb="0" eb="2">
      <t>ホイク</t>
    </rPh>
    <phoneticPr fontId="2"/>
  </si>
  <si>
    <t>国基準額</t>
    <rPh sb="0" eb="1">
      <t>クニ</t>
    </rPh>
    <rPh sb="1" eb="3">
      <t>キジュン</t>
    </rPh>
    <rPh sb="3" eb="4">
      <t>ガク</t>
    </rPh>
    <phoneticPr fontId="2"/>
  </si>
  <si>
    <t>人件費積算表</t>
    <rPh sb="0" eb="3">
      <t>ジンケンヒ</t>
    </rPh>
    <rPh sb="3" eb="5">
      <t>セキサン</t>
    </rPh>
    <rPh sb="5" eb="6">
      <t>ヒョウ</t>
    </rPh>
    <phoneticPr fontId="2"/>
  </si>
  <si>
    <t>標準時間児童の受入①</t>
    <rPh sb="0" eb="2">
      <t>ヒョウジュン</t>
    </rPh>
    <rPh sb="2" eb="4">
      <t>ジカン</t>
    </rPh>
    <rPh sb="4" eb="6">
      <t>ジドウ</t>
    </rPh>
    <rPh sb="7" eb="8">
      <t>ウ</t>
    </rPh>
    <rPh sb="8" eb="9">
      <t>イ</t>
    </rPh>
    <phoneticPr fontId="2"/>
  </si>
  <si>
    <t>研修名</t>
    <rPh sb="0" eb="2">
      <t>ケンシュウ</t>
    </rPh>
    <rPh sb="2" eb="3">
      <t>メイ</t>
    </rPh>
    <phoneticPr fontId="2"/>
  </si>
  <si>
    <t>研修実施事業者（所）名</t>
    <rPh sb="0" eb="2">
      <t>ケンシュウ</t>
    </rPh>
    <rPh sb="2" eb="4">
      <t>ジッシ</t>
    </rPh>
    <rPh sb="4" eb="7">
      <t>ジギョウシャ</t>
    </rPh>
    <rPh sb="8" eb="9">
      <t>ショ</t>
    </rPh>
    <rPh sb="10" eb="11">
      <t>メイ</t>
    </rPh>
    <phoneticPr fontId="2"/>
  </si>
  <si>
    <t>受講月日</t>
    <rPh sb="0" eb="2">
      <t>ジュコウ</t>
    </rPh>
    <rPh sb="2" eb="4">
      <t>ガッピ</t>
    </rPh>
    <phoneticPr fontId="2"/>
  </si>
  <si>
    <t>場所</t>
    <rPh sb="0" eb="1">
      <t>バ</t>
    </rPh>
    <rPh sb="1" eb="2">
      <t>ショ</t>
    </rPh>
    <phoneticPr fontId="2"/>
  </si>
  <si>
    <t>参加費用</t>
    <rPh sb="0" eb="2">
      <t>サンカ</t>
    </rPh>
    <rPh sb="2" eb="4">
      <t>ヒヨウ</t>
    </rPh>
    <phoneticPr fontId="2"/>
  </si>
  <si>
    <t>Ex
対象</t>
    <rPh sb="3" eb="5">
      <t>タイショウ</t>
    </rPh>
    <phoneticPr fontId="2"/>
  </si>
  <si>
    <t>参加者名</t>
    <rPh sb="0" eb="3">
      <t>サンカシャ</t>
    </rPh>
    <rPh sb="3" eb="4">
      <t>メイ</t>
    </rPh>
    <phoneticPr fontId="2"/>
  </si>
  <si>
    <t>参加
人数</t>
    <rPh sb="0" eb="2">
      <t>サンカ</t>
    </rPh>
    <rPh sb="3" eb="5">
      <t>ニンズウ</t>
    </rPh>
    <phoneticPr fontId="2"/>
  </si>
  <si>
    <t>代替保育士名</t>
    <rPh sb="0" eb="2">
      <t>ダイタイ</t>
    </rPh>
    <rPh sb="2" eb="5">
      <t>ホイクシ</t>
    </rPh>
    <rPh sb="5" eb="6">
      <t>メイ</t>
    </rPh>
    <phoneticPr fontId="2"/>
  </si>
  <si>
    <t>代替人数</t>
    <rPh sb="0" eb="2">
      <t>ダイタイ</t>
    </rPh>
    <rPh sb="2" eb="4">
      <t>ニンズウ</t>
    </rPh>
    <phoneticPr fontId="2"/>
  </si>
  <si>
    <t>代替保育士
人件費（実費総額）</t>
    <rPh sb="0" eb="2">
      <t>ダイタイ</t>
    </rPh>
    <rPh sb="2" eb="5">
      <t>ホイクシ</t>
    </rPh>
    <rPh sb="6" eb="9">
      <t>ジンケンヒ</t>
    </rPh>
    <rPh sb="10" eb="12">
      <t>ジッピ</t>
    </rPh>
    <rPh sb="12" eb="14">
      <t>ソウガク</t>
    </rPh>
    <phoneticPr fontId="2"/>
  </si>
  <si>
    <t>代替保育士
人件費（国基準）</t>
    <rPh sb="0" eb="2">
      <t>ダイタイ</t>
    </rPh>
    <rPh sb="2" eb="5">
      <t>ホイクシ</t>
    </rPh>
    <rPh sb="6" eb="9">
      <t>ジンケンヒ</t>
    </rPh>
    <rPh sb="10" eb="11">
      <t>クニ</t>
    </rPh>
    <rPh sb="11" eb="13">
      <t>キジュン</t>
    </rPh>
    <phoneticPr fontId="2"/>
  </si>
  <si>
    <t>備考</t>
    <rPh sb="0" eb="2">
      <t>ビコウ</t>
    </rPh>
    <phoneticPr fontId="2"/>
  </si>
  <si>
    <t>算定
flg</t>
    <rPh sb="0" eb="2">
      <t>サンテイ</t>
    </rPh>
    <phoneticPr fontId="2"/>
  </si>
  <si>
    <t>有</t>
  </si>
  <si>
    <t>運営費上の必要保育士数
②※標準受入除く</t>
    <rPh sb="0" eb="3">
      <t>ウンエイヒ</t>
    </rPh>
    <rPh sb="3" eb="4">
      <t>ジョウ</t>
    </rPh>
    <rPh sb="5" eb="7">
      <t>ヒツヨウ</t>
    </rPh>
    <rPh sb="7" eb="10">
      <t>ホイクシ</t>
    </rPh>
    <rPh sb="10" eb="11">
      <t>スウ</t>
    </rPh>
    <rPh sb="14" eb="16">
      <t>ヒョウジュン</t>
    </rPh>
    <rPh sb="16" eb="17">
      <t>ウ</t>
    </rPh>
    <rPh sb="17" eb="18">
      <t>イ</t>
    </rPh>
    <rPh sb="18" eb="19">
      <t>ノゾ</t>
    </rPh>
    <phoneticPr fontId="2"/>
  </si>
  <si>
    <t>運営費上の必要保育士数
（①+②）③</t>
    <phoneticPr fontId="2"/>
  </si>
  <si>
    <t>運営費上の
年間研修人数（③×３人）</t>
    <rPh sb="0" eb="3">
      <t>ウンエイヒ</t>
    </rPh>
    <rPh sb="3" eb="4">
      <t>ジョウ</t>
    </rPh>
    <rPh sb="6" eb="8">
      <t>ネンカン</t>
    </rPh>
    <rPh sb="8" eb="10">
      <t>ケンシュウ</t>
    </rPh>
    <rPh sb="10" eb="12">
      <t>ニンズウ</t>
    </rPh>
    <rPh sb="16" eb="17">
      <t>ニン</t>
    </rPh>
    <phoneticPr fontId="2"/>
  </si>
  <si>
    <t>年間代替保育士配置日数④</t>
    <rPh sb="0" eb="2">
      <t>ネンカン</t>
    </rPh>
    <rPh sb="2" eb="4">
      <t>ダイタイ</t>
    </rPh>
    <rPh sb="4" eb="7">
      <t>ホイクシ</t>
    </rPh>
    <rPh sb="7" eb="9">
      <t>ハイチ</t>
    </rPh>
    <rPh sb="9" eb="11">
      <t>ニッスウ</t>
    </rPh>
    <phoneticPr fontId="2"/>
  </si>
  <si>
    <t>年間認定研修人数</t>
    <rPh sb="0" eb="2">
      <t>ネンカン</t>
    </rPh>
    <rPh sb="2" eb="4">
      <t>ニンテイ</t>
    </rPh>
    <rPh sb="4" eb="6">
      <t>ケンシュウ</t>
    </rPh>
    <rPh sb="6" eb="8">
      <t>ニンズウ</t>
    </rPh>
    <phoneticPr fontId="2"/>
  </si>
  <si>
    <t>研修参加費用（実費）⑤</t>
    <rPh sb="0" eb="2">
      <t>ケンシュウ</t>
    </rPh>
    <rPh sb="2" eb="4">
      <t>サンカ</t>
    </rPh>
    <rPh sb="4" eb="6">
      <t>ヒヨウ</t>
    </rPh>
    <rPh sb="7" eb="9">
      <t>ジッピ</t>
    </rPh>
    <phoneticPr fontId="2"/>
  </si>
  <si>
    <t>認定額（⑤+⑥）</t>
    <rPh sb="0" eb="2">
      <t>ニンテイ</t>
    </rPh>
    <rPh sb="2" eb="3">
      <t>ガク</t>
    </rPh>
    <phoneticPr fontId="2"/>
  </si>
  <si>
    <t>合計⑤</t>
    <phoneticPr fontId="2"/>
  </si>
  <si>
    <t>合計⑥</t>
    <phoneticPr fontId="2"/>
  </si>
  <si>
    <t>（ウラ面）</t>
    <rPh sb="3" eb="4">
      <t>メン</t>
    </rPh>
    <phoneticPr fontId="2"/>
  </si>
  <si>
    <t>研修実施事業者（所）名</t>
    <phoneticPr fontId="2"/>
  </si>
  <si>
    <t>場所</t>
    <rPh sb="0" eb="2">
      <t>バショ</t>
    </rPh>
    <phoneticPr fontId="2"/>
  </si>
  <si>
    <t>※代替保育士人件費は、低い金額から順番に認定されます。</t>
    <rPh sb="1" eb="3">
      <t>ダイタイ</t>
    </rPh>
    <rPh sb="3" eb="6">
      <t>ホイクシ</t>
    </rPh>
    <rPh sb="6" eb="9">
      <t>ジンケンヒ</t>
    </rPh>
    <rPh sb="11" eb="12">
      <t>ヒク</t>
    </rPh>
    <rPh sb="13" eb="15">
      <t>キンガク</t>
    </rPh>
    <rPh sb="17" eb="19">
      <t>ジュンバン</t>
    </rPh>
    <rPh sb="20" eb="22">
      <t>ニンテイ</t>
    </rPh>
    <phoneticPr fontId="2"/>
  </si>
  <si>
    <t>②には、「職員配置状況表」内「様式１」中「必要保育士数(国基準)」欄の数値を記載してください。</t>
    <rPh sb="13" eb="14">
      <t>ナイ</t>
    </rPh>
    <rPh sb="15" eb="17">
      <t>ヨウシキ</t>
    </rPh>
    <rPh sb="19" eb="20">
      <t>チュウ</t>
    </rPh>
    <rPh sb="33" eb="34">
      <t>ラン</t>
    </rPh>
    <rPh sb="35" eb="37">
      <t>スウチ</t>
    </rPh>
    <rPh sb="38" eb="40">
      <t>キサイ</t>
    </rPh>
    <phoneticPr fontId="2"/>
  </si>
  <si>
    <t>⑤には、研修に参加した際に掛かる参加費用のみを積算し、テキスト代の実費相当額、会場までの旅費及び宿泊費は計上しないでください。</t>
    <rPh sb="4" eb="6">
      <t>ケンシュウ</t>
    </rPh>
    <rPh sb="7" eb="9">
      <t>サンカ</t>
    </rPh>
    <rPh sb="11" eb="12">
      <t>サイ</t>
    </rPh>
    <rPh sb="13" eb="14">
      <t>カ</t>
    </rPh>
    <rPh sb="16" eb="18">
      <t>サンカ</t>
    </rPh>
    <rPh sb="18" eb="20">
      <t>ヒヨウ</t>
    </rPh>
    <rPh sb="23" eb="25">
      <t>セキサン</t>
    </rPh>
    <rPh sb="31" eb="32">
      <t>ダイ</t>
    </rPh>
    <rPh sb="33" eb="35">
      <t>ジッピ</t>
    </rPh>
    <rPh sb="35" eb="37">
      <t>ソウトウ</t>
    </rPh>
    <rPh sb="37" eb="38">
      <t>ガク</t>
    </rPh>
    <rPh sb="39" eb="41">
      <t>カイジョウ</t>
    </rPh>
    <rPh sb="44" eb="46">
      <t>リョヒ</t>
    </rPh>
    <rPh sb="46" eb="47">
      <t>オヨ</t>
    </rPh>
    <rPh sb="48" eb="51">
      <t>シュクハクヒ</t>
    </rPh>
    <rPh sb="52" eb="54">
      <t>ケイジョウ</t>
    </rPh>
    <phoneticPr fontId="2"/>
  </si>
  <si>
    <t>（ただし、参加費とテキスト代が包括的に請求され、その内訳の確認が困難な場合は、この限りではありません）</t>
    <rPh sb="13" eb="14">
      <t>ダイ</t>
    </rPh>
    <rPh sb="15" eb="18">
      <t>ホウカツテキ</t>
    </rPh>
    <rPh sb="19" eb="21">
      <t>セイキュウ</t>
    </rPh>
    <rPh sb="26" eb="28">
      <t>ウチワケ</t>
    </rPh>
    <rPh sb="29" eb="31">
      <t>カクニン</t>
    </rPh>
    <rPh sb="32" eb="34">
      <t>コンナン</t>
    </rPh>
    <rPh sb="35" eb="37">
      <t>バアイ</t>
    </rPh>
    <rPh sb="41" eb="42">
      <t>カギ</t>
    </rPh>
    <phoneticPr fontId="2"/>
  </si>
  <si>
    <t>「Ex対象」欄には、その研修がエキスパート対象研修だった場合に「○」を記載してください。</t>
    <rPh sb="3" eb="5">
      <t>タイショウ</t>
    </rPh>
    <rPh sb="6" eb="7">
      <t>ラン</t>
    </rPh>
    <rPh sb="12" eb="14">
      <t>ケンシュウ</t>
    </rPh>
    <rPh sb="21" eb="23">
      <t>タイショウ</t>
    </rPh>
    <rPh sb="23" eb="25">
      <t>ケンシュウ</t>
    </rPh>
    <rPh sb="28" eb="30">
      <t>バアイ</t>
    </rPh>
    <rPh sb="35" eb="37">
      <t>キサイ</t>
    </rPh>
    <phoneticPr fontId="2"/>
  </si>
  <si>
    <t>足りなかった場合</t>
    <rPh sb="0" eb="1">
      <t>タ</t>
    </rPh>
    <rPh sb="6" eb="8">
      <t>バアイ</t>
    </rPh>
    <phoneticPr fontId="2"/>
  </si>
  <si>
    <t>施設名：</t>
    <rPh sb="0" eb="2">
      <t>シセツ</t>
    </rPh>
    <rPh sb="2" eb="3">
      <t>メイ</t>
    </rPh>
    <phoneticPr fontId="2"/>
  </si>
  <si>
    <t>上限額：</t>
    <rPh sb="0" eb="3">
      <t>ジョウゲンガク</t>
    </rPh>
    <phoneticPr fontId="2"/>
  </si>
  <si>
    <t>円　（上限額）　　負担割合： 国・市：3/4　法人：1/4</t>
    <rPh sb="0" eb="1">
      <t>エン</t>
    </rPh>
    <rPh sb="9" eb="11">
      <t>フタン</t>
    </rPh>
    <rPh sb="11" eb="13">
      <t>ワリアイ</t>
    </rPh>
    <phoneticPr fontId="2"/>
  </si>
  <si>
    <t>氏　名</t>
    <rPh sb="0" eb="1">
      <t>シ</t>
    </rPh>
    <rPh sb="2" eb="3">
      <t>メイ</t>
    </rPh>
    <phoneticPr fontId="2"/>
  </si>
  <si>
    <t>職　種</t>
    <rPh sb="0" eb="1">
      <t>ショク</t>
    </rPh>
    <rPh sb="2" eb="3">
      <t>タネ</t>
    </rPh>
    <phoneticPr fontId="2"/>
  </si>
  <si>
    <t>採用年月日</t>
    <rPh sb="0" eb="2">
      <t>サイヨウ</t>
    </rPh>
    <rPh sb="2" eb="5">
      <t>ネンガッピ</t>
    </rPh>
    <phoneticPr fontId="2"/>
  </si>
  <si>
    <t>家賃
（共益費含）</t>
    <rPh sb="0" eb="2">
      <t>ヤチン</t>
    </rPh>
    <rPh sb="4" eb="7">
      <t>キョウエキヒ</t>
    </rPh>
    <rPh sb="7" eb="8">
      <t>フク</t>
    </rPh>
    <phoneticPr fontId="2"/>
  </si>
  <si>
    <t>借上
戸数</t>
    <rPh sb="0" eb="2">
      <t>カリア</t>
    </rPh>
    <rPh sb="3" eb="5">
      <t>コスウ</t>
    </rPh>
    <phoneticPr fontId="2"/>
  </si>
  <si>
    <t>対象者
自己負担額</t>
    <rPh sb="0" eb="3">
      <t>タイショウシャ</t>
    </rPh>
    <rPh sb="4" eb="6">
      <t>ジコ</t>
    </rPh>
    <rPh sb="6" eb="8">
      <t>フタン</t>
    </rPh>
    <rPh sb="8" eb="9">
      <t>ガク</t>
    </rPh>
    <phoneticPr fontId="2"/>
  </si>
  <si>
    <t>対象月数</t>
    <rPh sb="0" eb="2">
      <t>タイショウ</t>
    </rPh>
    <rPh sb="2" eb="4">
      <t>ツキスウ</t>
    </rPh>
    <phoneticPr fontId="2"/>
  </si>
  <si>
    <t>補助基準額
（年額）</t>
    <rPh sb="0" eb="2">
      <t>ホジョ</t>
    </rPh>
    <rPh sb="2" eb="4">
      <t>キジュン</t>
    </rPh>
    <rPh sb="4" eb="5">
      <t>ガク</t>
    </rPh>
    <rPh sb="7" eb="9">
      <t>ネンガク</t>
    </rPh>
    <phoneticPr fontId="2"/>
  </si>
  <si>
    <t>法人負担額</t>
    <rPh sb="0" eb="2">
      <t>ホウジン</t>
    </rPh>
    <rPh sb="2" eb="4">
      <t>フタン</t>
    </rPh>
    <rPh sb="4" eb="5">
      <t>ガク</t>
    </rPh>
    <phoneticPr fontId="2"/>
  </si>
  <si>
    <t>入居日</t>
    <rPh sb="0" eb="3">
      <t>ニュウキョビ</t>
    </rPh>
    <phoneticPr fontId="2"/>
  </si>
  <si>
    <t>住所</t>
    <rPh sb="0" eb="2">
      <t>ジュウショ</t>
    </rPh>
    <phoneticPr fontId="2"/>
  </si>
  <si>
    <t>年間補助合計額</t>
    <rPh sb="0" eb="2">
      <t>ネンカン</t>
    </rPh>
    <rPh sb="2" eb="4">
      <t>ホジョ</t>
    </rPh>
    <rPh sb="4" eb="6">
      <t>ゴウケイ</t>
    </rPh>
    <rPh sb="6" eb="7">
      <t>ガク</t>
    </rPh>
    <phoneticPr fontId="2"/>
  </si>
  <si>
    <t>１回目</t>
    <rPh sb="1" eb="3">
      <t>カイメ</t>
    </rPh>
    <phoneticPr fontId="35"/>
  </si>
  <si>
    <t>２回目</t>
    <rPh sb="1" eb="3">
      <t>カイメ</t>
    </rPh>
    <phoneticPr fontId="35"/>
  </si>
  <si>
    <t>実施（予定）日</t>
    <rPh sb="0" eb="2">
      <t>ジッシ</t>
    </rPh>
    <rPh sb="3" eb="5">
      <t>ヨテイ</t>
    </rPh>
    <rPh sb="6" eb="7">
      <t>ヒ</t>
    </rPh>
    <phoneticPr fontId="35"/>
  </si>
  <si>
    <t>人数</t>
    <rPh sb="0" eb="2">
      <t>ニンズウ</t>
    </rPh>
    <phoneticPr fontId="35"/>
  </si>
  <si>
    <t>計</t>
    <rPh sb="0" eb="1">
      <t>ケイ</t>
    </rPh>
    <phoneticPr fontId="35"/>
  </si>
  <si>
    <t>11月</t>
  </si>
  <si>
    <t>12月</t>
  </si>
  <si>
    <t>1月</t>
  </si>
  <si>
    <t>2月</t>
  </si>
  <si>
    <t>3月</t>
  </si>
  <si>
    <t>件数</t>
    <rPh sb="0" eb="2">
      <t>ケンスウ</t>
    </rPh>
    <phoneticPr fontId="35"/>
  </si>
  <si>
    <t>４月</t>
    <rPh sb="1" eb="2">
      <t>ガツ</t>
    </rPh>
    <phoneticPr fontId="35"/>
  </si>
  <si>
    <t>金額</t>
    <rPh sb="0" eb="2">
      <t>キンガク</t>
    </rPh>
    <phoneticPr fontId="35"/>
  </si>
  <si>
    <t>単価</t>
    <rPh sb="0" eb="2">
      <t>タンカ</t>
    </rPh>
    <phoneticPr fontId="35"/>
  </si>
  <si>
    <t>一般</t>
    <rPh sb="0" eb="2">
      <t>イッパン</t>
    </rPh>
    <phoneticPr fontId="35"/>
  </si>
  <si>
    <t>要保護</t>
    <rPh sb="0" eb="3">
      <t>ヨウホゴ</t>
    </rPh>
    <phoneticPr fontId="35"/>
  </si>
  <si>
    <t>前年度中途加入 一般</t>
    <rPh sb="0" eb="3">
      <t>ゼンネンド</t>
    </rPh>
    <rPh sb="3" eb="5">
      <t>チュウト</t>
    </rPh>
    <rPh sb="5" eb="7">
      <t>カニュウ</t>
    </rPh>
    <rPh sb="8" eb="10">
      <t>イッパン</t>
    </rPh>
    <phoneticPr fontId="35"/>
  </si>
  <si>
    <t>前年度中途加入 要保護</t>
    <rPh sb="0" eb="3">
      <t>ゼンネンド</t>
    </rPh>
    <rPh sb="3" eb="5">
      <t>チュウト</t>
    </rPh>
    <rPh sb="5" eb="7">
      <t>カニュウ</t>
    </rPh>
    <rPh sb="8" eb="11">
      <t>ヨウホゴ</t>
    </rPh>
    <phoneticPr fontId="35"/>
  </si>
  <si>
    <t>合計</t>
    <rPh sb="0" eb="2">
      <t>ゴウケイ</t>
    </rPh>
    <phoneticPr fontId="35"/>
  </si>
  <si>
    <t>年度：</t>
    <rPh sb="0" eb="2">
      <t>ネンド</t>
    </rPh>
    <phoneticPr fontId="2"/>
  </si>
  <si>
    <t>相談開設
日数</t>
    <rPh sb="0" eb="2">
      <t>ソウダン</t>
    </rPh>
    <rPh sb="2" eb="4">
      <t>カイセツ</t>
    </rPh>
    <rPh sb="5" eb="7">
      <t>ニッスウ</t>
    </rPh>
    <phoneticPr fontId="11"/>
  </si>
  <si>
    <t>参加人数</t>
    <rPh sb="0" eb="2">
      <t>サンカ</t>
    </rPh>
    <rPh sb="2" eb="4">
      <t>ニンズウ</t>
    </rPh>
    <phoneticPr fontId="11"/>
  </si>
  <si>
    <t>延　長　保　育　促　進　事　業　等　計　画　書　・　報　告　書</t>
    <rPh sb="0" eb="1">
      <t>ノベ</t>
    </rPh>
    <rPh sb="2" eb="3">
      <t>ナガ</t>
    </rPh>
    <rPh sb="4" eb="5">
      <t>ホ</t>
    </rPh>
    <rPh sb="6" eb="7">
      <t>イク</t>
    </rPh>
    <rPh sb="8" eb="9">
      <t>ソク</t>
    </rPh>
    <rPh sb="10" eb="11">
      <t>シン</t>
    </rPh>
    <rPh sb="12" eb="13">
      <t>コト</t>
    </rPh>
    <rPh sb="14" eb="15">
      <t>ギョウ</t>
    </rPh>
    <rPh sb="16" eb="17">
      <t>トウ</t>
    </rPh>
    <rPh sb="18" eb="19">
      <t>ケイ</t>
    </rPh>
    <rPh sb="20" eb="21">
      <t>ガ</t>
    </rPh>
    <rPh sb="22" eb="23">
      <t>ショ</t>
    </rPh>
    <rPh sb="26" eb="27">
      <t>ホウ</t>
    </rPh>
    <rPh sb="28" eb="29">
      <t>コク</t>
    </rPh>
    <rPh sb="30" eb="31">
      <t>ショ</t>
    </rPh>
    <phoneticPr fontId="2"/>
  </si>
  <si>
    <t>一　時　預　か　り　事　業　計　画　書　・　報　告　書</t>
    <rPh sb="0" eb="1">
      <t>イッ</t>
    </rPh>
    <rPh sb="2" eb="3">
      <t>ジ</t>
    </rPh>
    <rPh sb="4" eb="5">
      <t>アズ</t>
    </rPh>
    <rPh sb="10" eb="11">
      <t>コト</t>
    </rPh>
    <rPh sb="12" eb="13">
      <t>ギョウ</t>
    </rPh>
    <rPh sb="14" eb="15">
      <t>ケイ</t>
    </rPh>
    <rPh sb="16" eb="17">
      <t>ガ</t>
    </rPh>
    <rPh sb="18" eb="19">
      <t>ショ</t>
    </rPh>
    <rPh sb="22" eb="23">
      <t>ホウ</t>
    </rPh>
    <rPh sb="24" eb="25">
      <t>コク</t>
    </rPh>
    <rPh sb="26" eb="27">
      <t>ショ</t>
    </rPh>
    <phoneticPr fontId="2"/>
  </si>
  <si>
    <t>利用定員</t>
    <rPh sb="0" eb="2">
      <t>リヨウ</t>
    </rPh>
    <rPh sb="2" eb="4">
      <t>テイイン</t>
    </rPh>
    <phoneticPr fontId="2"/>
  </si>
  <si>
    <t>預かり受付時間</t>
    <rPh sb="0" eb="1">
      <t>アズ</t>
    </rPh>
    <rPh sb="3" eb="5">
      <t>ウケツケ</t>
    </rPh>
    <rPh sb="5" eb="7">
      <t>ジカン</t>
    </rPh>
    <phoneticPr fontId="2"/>
  </si>
  <si>
    <t>名</t>
    <rPh sb="0" eb="1">
      <t>メイ</t>
    </rPh>
    <phoneticPr fontId="2"/>
  </si>
  <si>
    <t>一時預かり
担当職員
氏名</t>
    <rPh sb="0" eb="2">
      <t>イチジ</t>
    </rPh>
    <rPh sb="2" eb="3">
      <t>アズ</t>
    </rPh>
    <rPh sb="6" eb="8">
      <t>タントウ</t>
    </rPh>
    <rPh sb="8" eb="10">
      <t>ショクイン</t>
    </rPh>
    <rPh sb="11" eb="13">
      <t>シメイ</t>
    </rPh>
    <phoneticPr fontId="2"/>
  </si>
  <si>
    <t>「①児童名」欄は実名で記載してください。</t>
    <rPh sb="2" eb="4">
      <t>ジドウ</t>
    </rPh>
    <rPh sb="4" eb="5">
      <t>メイ</t>
    </rPh>
    <rPh sb="6" eb="7">
      <t>ラン</t>
    </rPh>
    <rPh sb="8" eb="10">
      <t>ジツメイ</t>
    </rPh>
    <rPh sb="11" eb="13">
      <t>キサイ</t>
    </rPh>
    <phoneticPr fontId="2"/>
  </si>
  <si>
    <t>特別な支援を要する児童の調査票（一時預かり事業）</t>
    <rPh sb="0" eb="2">
      <t>トクベツ</t>
    </rPh>
    <rPh sb="3" eb="5">
      <t>シエン</t>
    </rPh>
    <rPh sb="6" eb="7">
      <t>ヨウ</t>
    </rPh>
    <rPh sb="9" eb="11">
      <t>ジドウ</t>
    </rPh>
    <rPh sb="12" eb="14">
      <t>チョウサ</t>
    </rPh>
    <rPh sb="14" eb="15">
      <t>ヒョウ</t>
    </rPh>
    <rPh sb="16" eb="18">
      <t>イチジ</t>
    </rPh>
    <rPh sb="18" eb="19">
      <t>アズ</t>
    </rPh>
    <rPh sb="21" eb="23">
      <t>ジギョウ</t>
    </rPh>
    <phoneticPr fontId="2"/>
  </si>
  <si>
    <t>雇用年月日</t>
    <rPh sb="0" eb="2">
      <t>コヨウ</t>
    </rPh>
    <rPh sb="2" eb="5">
      <t>ネンガッピ</t>
    </rPh>
    <phoneticPr fontId="2"/>
  </si>
  <si>
    <t>配置保育支援者一覧</t>
    <rPh sb="0" eb="2">
      <t>ハイチ</t>
    </rPh>
    <rPh sb="2" eb="4">
      <t>ホイク</t>
    </rPh>
    <rPh sb="4" eb="7">
      <t>シエンシャ</t>
    </rPh>
    <rPh sb="7" eb="9">
      <t>イチラン</t>
    </rPh>
    <phoneticPr fontId="2"/>
  </si>
  <si>
    <t>雇用
年月日</t>
    <rPh sb="0" eb="2">
      <t>コヨウ</t>
    </rPh>
    <rPh sb="3" eb="6">
      <t>ネンガッピ</t>
    </rPh>
    <phoneticPr fontId="2"/>
  </si>
  <si>
    <t>実習又は
研修等修了
年月日</t>
    <rPh sb="0" eb="2">
      <t>ジッシュウ</t>
    </rPh>
    <rPh sb="2" eb="3">
      <t>マタ</t>
    </rPh>
    <rPh sb="5" eb="7">
      <t>ケンシュウ</t>
    </rPh>
    <rPh sb="7" eb="8">
      <t>トウ</t>
    </rPh>
    <rPh sb="8" eb="10">
      <t>シュウリョウ</t>
    </rPh>
    <rPh sb="11" eb="14">
      <t>ネンガッピ</t>
    </rPh>
    <phoneticPr fontId="2"/>
  </si>
  <si>
    <t>補助算定
期間内給与
実支給額</t>
    <rPh sb="0" eb="2">
      <t>ホジョ</t>
    </rPh>
    <rPh sb="2" eb="4">
      <t>サンテイ</t>
    </rPh>
    <rPh sb="5" eb="7">
      <t>キカン</t>
    </rPh>
    <rPh sb="7" eb="8">
      <t>ナイ</t>
    </rPh>
    <rPh sb="8" eb="10">
      <t>キュウヨ</t>
    </rPh>
    <rPh sb="11" eb="12">
      <t>ジツ</t>
    </rPh>
    <rPh sb="12" eb="14">
      <t>シキュウ</t>
    </rPh>
    <rPh sb="14" eb="15">
      <t>ガク</t>
    </rPh>
    <phoneticPr fontId="2"/>
  </si>
  <si>
    <t>　　その月から起算してください。</t>
    <phoneticPr fontId="2"/>
  </si>
  <si>
    <t>・「補助算定月数」欄には、実習等が終了した月の翌月から起算し、保育士資格を取得した当月までの月数を記入してください。ただし実習等が終了した日が1日付だった場合、</t>
    <rPh sb="2" eb="4">
      <t>ホジョ</t>
    </rPh>
    <rPh sb="4" eb="6">
      <t>サンテイ</t>
    </rPh>
    <rPh sb="6" eb="7">
      <t>ツキ</t>
    </rPh>
    <rPh sb="7" eb="8">
      <t>スウ</t>
    </rPh>
    <rPh sb="9" eb="10">
      <t>ラン</t>
    </rPh>
    <rPh sb="13" eb="15">
      <t>ジッシュウ</t>
    </rPh>
    <rPh sb="15" eb="16">
      <t>トウ</t>
    </rPh>
    <rPh sb="17" eb="19">
      <t>シュウリョウ</t>
    </rPh>
    <rPh sb="21" eb="22">
      <t>ツキ</t>
    </rPh>
    <rPh sb="23" eb="24">
      <t>ヨク</t>
    </rPh>
    <rPh sb="24" eb="25">
      <t>ツキ</t>
    </rPh>
    <rPh sb="27" eb="29">
      <t>キサン</t>
    </rPh>
    <rPh sb="31" eb="34">
      <t>ホイクシ</t>
    </rPh>
    <rPh sb="34" eb="36">
      <t>シカク</t>
    </rPh>
    <rPh sb="37" eb="39">
      <t>シュトク</t>
    </rPh>
    <rPh sb="41" eb="43">
      <t>トウゲツ</t>
    </rPh>
    <rPh sb="46" eb="48">
      <t>ツキスウ</t>
    </rPh>
    <rPh sb="49" eb="51">
      <t>キニュウ</t>
    </rPh>
    <rPh sb="61" eb="63">
      <t>ジッシュウ</t>
    </rPh>
    <rPh sb="63" eb="64">
      <t>トウ</t>
    </rPh>
    <rPh sb="65" eb="67">
      <t>シュウリョウ</t>
    </rPh>
    <rPh sb="69" eb="70">
      <t>ヒ</t>
    </rPh>
    <rPh sb="72" eb="73">
      <t>ニチ</t>
    </rPh>
    <rPh sb="73" eb="74">
      <t>ツキ</t>
    </rPh>
    <rPh sb="77" eb="79">
      <t>バアイ</t>
    </rPh>
    <phoneticPr fontId="2"/>
  </si>
  <si>
    <t>補助申請額</t>
    <rPh sb="0" eb="2">
      <t>ホジョ</t>
    </rPh>
    <rPh sb="2" eb="4">
      <t>シンセイ</t>
    </rPh>
    <rPh sb="4" eb="5">
      <t>ガク</t>
    </rPh>
    <phoneticPr fontId="2"/>
  </si>
  <si>
    <t>病 児 保 育 事 業 （ 体 調 不 良 児 対 応 型 ） 計 画 書 ・　報 告 書</t>
    <rPh sb="0" eb="1">
      <t>ヤマイ</t>
    </rPh>
    <rPh sb="2" eb="3">
      <t>ジ</t>
    </rPh>
    <rPh sb="4" eb="5">
      <t>ホ</t>
    </rPh>
    <rPh sb="6" eb="7">
      <t>イク</t>
    </rPh>
    <rPh sb="8" eb="9">
      <t>コト</t>
    </rPh>
    <rPh sb="10" eb="11">
      <t>ギョウ</t>
    </rPh>
    <rPh sb="14" eb="15">
      <t>カラダ</t>
    </rPh>
    <rPh sb="16" eb="17">
      <t>チョウ</t>
    </rPh>
    <rPh sb="18" eb="19">
      <t>フ</t>
    </rPh>
    <rPh sb="20" eb="21">
      <t>リョウ</t>
    </rPh>
    <rPh sb="22" eb="23">
      <t>ジ</t>
    </rPh>
    <rPh sb="24" eb="25">
      <t>タイ</t>
    </rPh>
    <rPh sb="26" eb="27">
      <t>オウ</t>
    </rPh>
    <rPh sb="28" eb="29">
      <t>カタ</t>
    </rPh>
    <rPh sb="32" eb="33">
      <t>ケイ</t>
    </rPh>
    <rPh sb="34" eb="35">
      <t>ガ</t>
    </rPh>
    <rPh sb="36" eb="37">
      <t>ショ</t>
    </rPh>
    <rPh sb="40" eb="41">
      <t>ホウ</t>
    </rPh>
    <rPh sb="42" eb="43">
      <t>コク</t>
    </rPh>
    <rPh sb="44" eb="45">
      <t>ショ</t>
    </rPh>
    <phoneticPr fontId="2"/>
  </si>
  <si>
    <t>添付書類</t>
    <rPh sb="0" eb="2">
      <t>テンプ</t>
    </rPh>
    <rPh sb="2" eb="4">
      <t>ショルイ</t>
    </rPh>
    <phoneticPr fontId="2"/>
  </si>
  <si>
    <t>「手帳種別」欄には、障がい者手帳又は療育手帳の交付のある児童の種類を記載してください。（例：「療育Ａ」、「身障○級」等）</t>
    <rPh sb="1" eb="3">
      <t>テチョウ</t>
    </rPh>
    <rPh sb="3" eb="5">
      <t>シュベツ</t>
    </rPh>
    <rPh sb="6" eb="7">
      <t>ラン</t>
    </rPh>
    <rPh sb="10" eb="11">
      <t>ショウ</t>
    </rPh>
    <rPh sb="13" eb="14">
      <t>シャ</t>
    </rPh>
    <rPh sb="14" eb="16">
      <t>テチョウ</t>
    </rPh>
    <rPh sb="16" eb="17">
      <t>マタ</t>
    </rPh>
    <rPh sb="18" eb="20">
      <t>リョウイク</t>
    </rPh>
    <rPh sb="20" eb="22">
      <t>テチョウ</t>
    </rPh>
    <rPh sb="23" eb="25">
      <t>コウフ</t>
    </rPh>
    <rPh sb="28" eb="30">
      <t>ジドウ</t>
    </rPh>
    <rPh sb="31" eb="33">
      <t>シュルイ</t>
    </rPh>
    <rPh sb="34" eb="36">
      <t>キサイ</t>
    </rPh>
    <rPh sb="44" eb="45">
      <t>レイ</t>
    </rPh>
    <rPh sb="47" eb="49">
      <t>リョウイク</t>
    </rPh>
    <rPh sb="53" eb="55">
      <t>シンショウ</t>
    </rPh>
    <rPh sb="56" eb="57">
      <t>キュウ</t>
    </rPh>
    <rPh sb="58" eb="59">
      <t>トウ</t>
    </rPh>
    <phoneticPr fontId="2"/>
  </si>
  <si>
    <t>「医師または巡回支援」欄には、医師または臨床心理士等の巡回相談を受け、障害を有すると認められた児童に○を記載してください。</t>
    <phoneticPr fontId="2"/>
  </si>
  <si>
    <t>「特児受給」欄には、受給している児童がいる場合は○を記載してください。</t>
    <rPh sb="1" eb="3">
      <t>トクジ</t>
    </rPh>
    <rPh sb="3" eb="5">
      <t>ジュキュウ</t>
    </rPh>
    <rPh sb="6" eb="7">
      <t>ラン</t>
    </rPh>
    <rPh sb="10" eb="12">
      <t>ジュキュウ</t>
    </rPh>
    <rPh sb="16" eb="18">
      <t>ジドウ</t>
    </rPh>
    <rPh sb="21" eb="23">
      <t>バアイ</t>
    </rPh>
    <rPh sb="26" eb="28">
      <t>キサイ</t>
    </rPh>
    <phoneticPr fontId="2"/>
  </si>
  <si>
    <t>「添付書類」欄には、障害の事実が把握可能な添付書類の種類を記入してください。（手帳の写し、受給者証の写し、意見書の写し、療育施設利用記録など）</t>
    <phoneticPr fontId="2"/>
  </si>
  <si>
    <t>手帳
種別</t>
    <rPh sb="0" eb="2">
      <t>テチョウ</t>
    </rPh>
    <rPh sb="3" eb="5">
      <t>シュベツ</t>
    </rPh>
    <phoneticPr fontId="2"/>
  </si>
  <si>
    <t>特児
受給</t>
    <rPh sb="0" eb="2">
      <t>トクジ</t>
    </rPh>
    <rPh sb="3" eb="5">
      <t>ジュキュウ</t>
    </rPh>
    <phoneticPr fontId="2"/>
  </si>
  <si>
    <t>「児童名」欄は実名を記載。</t>
    <rPh sb="1" eb="3">
      <t>ジドウ</t>
    </rPh>
    <rPh sb="3" eb="4">
      <t>メイ</t>
    </rPh>
    <rPh sb="5" eb="6">
      <t>ラン</t>
    </rPh>
    <rPh sb="7" eb="9">
      <t>ジツメイ</t>
    </rPh>
    <rPh sb="10" eb="12">
      <t>キサイ</t>
    </rPh>
    <phoneticPr fontId="2"/>
  </si>
  <si>
    <t>※記載内容を基に課内で協議を行い、補助対象の可否や補助額を確定します。電話等での聞き取りにご協力ください。</t>
    <rPh sb="1" eb="3">
      <t>キサイ</t>
    </rPh>
    <rPh sb="3" eb="5">
      <t>ナイヨウ</t>
    </rPh>
    <rPh sb="6" eb="7">
      <t>モト</t>
    </rPh>
    <rPh sb="8" eb="10">
      <t>カナイ</t>
    </rPh>
    <rPh sb="11" eb="13">
      <t>キョウギ</t>
    </rPh>
    <rPh sb="14" eb="15">
      <t>オコナ</t>
    </rPh>
    <rPh sb="17" eb="19">
      <t>ホジョ</t>
    </rPh>
    <rPh sb="19" eb="21">
      <t>タイショウ</t>
    </rPh>
    <rPh sb="22" eb="24">
      <t>カヒ</t>
    </rPh>
    <rPh sb="25" eb="27">
      <t>ホジョ</t>
    </rPh>
    <rPh sb="27" eb="28">
      <t>ガク</t>
    </rPh>
    <rPh sb="29" eb="31">
      <t>カクテイ</t>
    </rPh>
    <rPh sb="35" eb="37">
      <t>デンワ</t>
    </rPh>
    <rPh sb="37" eb="38">
      <t>トウ</t>
    </rPh>
    <rPh sb="40" eb="41">
      <t>キ</t>
    </rPh>
    <rPh sb="42" eb="43">
      <t>ト</t>
    </rPh>
    <rPh sb="46" eb="48">
      <t>キョウリョク</t>
    </rPh>
    <phoneticPr fontId="2"/>
  </si>
  <si>
    <t>国・市
負担額</t>
    <rPh sb="0" eb="1">
      <t>クニ</t>
    </rPh>
    <rPh sb="2" eb="3">
      <t>シ</t>
    </rPh>
    <rPh sb="4" eb="6">
      <t>フタン</t>
    </rPh>
    <rPh sb="6" eb="7">
      <t>ガク</t>
    </rPh>
    <phoneticPr fontId="2"/>
  </si>
  <si>
    <t>備考</t>
    <rPh sb="0" eb="2">
      <t>ビコウ</t>
    </rPh>
    <phoneticPr fontId="2"/>
  </si>
  <si>
    <t>品目</t>
    <rPh sb="0" eb="2">
      <t>ヒンモク</t>
    </rPh>
    <phoneticPr fontId="11"/>
  </si>
  <si>
    <t>金額</t>
    <rPh sb="0" eb="2">
      <t>キンガク</t>
    </rPh>
    <phoneticPr fontId="2"/>
  </si>
  <si>
    <t>※行数は自由に調整してください。</t>
    <rPh sb="1" eb="3">
      <t>ギョウスウ</t>
    </rPh>
    <rPh sb="4" eb="6">
      <t>ジユウ</t>
    </rPh>
    <rPh sb="7" eb="9">
      <t>チョウセイ</t>
    </rPh>
    <phoneticPr fontId="2"/>
  </si>
  <si>
    <t>地域育児センター事業実施計画書　・　報告書（保育所用）</t>
    <rPh sb="0" eb="2">
      <t>チイキ</t>
    </rPh>
    <rPh sb="2" eb="4">
      <t>イクジ</t>
    </rPh>
    <rPh sb="8" eb="10">
      <t>ジギョウ</t>
    </rPh>
    <rPh sb="10" eb="12">
      <t>ジッシ</t>
    </rPh>
    <rPh sb="12" eb="15">
      <t>ケイカクショ</t>
    </rPh>
    <rPh sb="18" eb="21">
      <t>ホウコクショ</t>
    </rPh>
    <rPh sb="22" eb="24">
      <t>ホイク</t>
    </rPh>
    <rPh sb="24" eb="26">
      <t>ショヨウ</t>
    </rPh>
    <phoneticPr fontId="11"/>
  </si>
  <si>
    <t>延長保育事業支出・収入（予定）額等調</t>
    <rPh sb="0" eb="2">
      <t>エンチョウ</t>
    </rPh>
    <rPh sb="2" eb="4">
      <t>ホイク</t>
    </rPh>
    <rPh sb="4" eb="6">
      <t>ジギョウ</t>
    </rPh>
    <rPh sb="6" eb="8">
      <t>シシュツ</t>
    </rPh>
    <rPh sb="9" eb="11">
      <t>シュウニュウ</t>
    </rPh>
    <rPh sb="12" eb="14">
      <t>ヨテイ</t>
    </rPh>
    <rPh sb="15" eb="16">
      <t>ガク</t>
    </rPh>
    <rPh sb="16" eb="17">
      <t>トウ</t>
    </rPh>
    <rPh sb="17" eb="18">
      <t>シラ</t>
    </rPh>
    <phoneticPr fontId="11"/>
  </si>
  <si>
    <t>一時預かり事業支出・収入（予定）額等調</t>
    <rPh sb="0" eb="2">
      <t>イチジ</t>
    </rPh>
    <rPh sb="2" eb="3">
      <t>アズ</t>
    </rPh>
    <rPh sb="5" eb="7">
      <t>ジギョウ</t>
    </rPh>
    <rPh sb="7" eb="9">
      <t>シシュツ</t>
    </rPh>
    <rPh sb="10" eb="12">
      <t>シュウニュウ</t>
    </rPh>
    <rPh sb="13" eb="15">
      <t>ヨテイ</t>
    </rPh>
    <rPh sb="16" eb="17">
      <t>ガク</t>
    </rPh>
    <rPh sb="17" eb="18">
      <t>トウ</t>
    </rPh>
    <rPh sb="18" eb="19">
      <t>シラ</t>
    </rPh>
    <phoneticPr fontId="11"/>
  </si>
  <si>
    <t>保健衛生助成費（尿検査）実施計画・報告書</t>
    <rPh sb="0" eb="2">
      <t>ホケン</t>
    </rPh>
    <rPh sb="2" eb="4">
      <t>エイセイ</t>
    </rPh>
    <rPh sb="4" eb="7">
      <t>ジョセイヒ</t>
    </rPh>
    <rPh sb="8" eb="11">
      <t>ニョウケンサ</t>
    </rPh>
    <rPh sb="12" eb="14">
      <t>ジッシ</t>
    </rPh>
    <rPh sb="14" eb="16">
      <t>ケイカク</t>
    </rPh>
    <rPh sb="17" eb="20">
      <t>ホウコクショ</t>
    </rPh>
    <phoneticPr fontId="35"/>
  </si>
  <si>
    <t>日本スポーツ振興センター負担金　実施計画・報告書</t>
    <rPh sb="0" eb="2">
      <t>ニホン</t>
    </rPh>
    <rPh sb="6" eb="8">
      <t>シンコウ</t>
    </rPh>
    <rPh sb="12" eb="15">
      <t>フタンキン</t>
    </rPh>
    <rPh sb="16" eb="18">
      <t>ジッシ</t>
    </rPh>
    <rPh sb="18" eb="20">
      <t>ケイカク</t>
    </rPh>
    <rPh sb="21" eb="24">
      <t>ホウコクショ</t>
    </rPh>
    <phoneticPr fontId="35"/>
  </si>
  <si>
    <t>実施計画書</t>
    <rPh sb="0" eb="2">
      <t>ジッシ</t>
    </rPh>
    <rPh sb="2" eb="5">
      <t>ケイカクショ</t>
    </rPh>
    <phoneticPr fontId="2"/>
  </si>
  <si>
    <r>
      <t xml:space="preserve">①保育支援者の業務内容
</t>
    </r>
    <r>
      <rPr>
        <sz val="11"/>
        <color theme="1"/>
        <rFont val="ＭＳ Ｐゴシック"/>
        <family val="3"/>
        <charset val="128"/>
        <scheme val="minor"/>
      </rPr>
      <t>※保育支援者が業務を行うことにより、保育士の業務内容がどれくらい軽減されたのかをお書きください。</t>
    </r>
    <rPh sb="1" eb="3">
      <t>ホイク</t>
    </rPh>
    <rPh sb="3" eb="5">
      <t>シエン</t>
    </rPh>
    <rPh sb="5" eb="6">
      <t>シャ</t>
    </rPh>
    <rPh sb="7" eb="9">
      <t>ギョウム</t>
    </rPh>
    <rPh sb="9" eb="11">
      <t>ナイヨウ</t>
    </rPh>
    <rPh sb="13" eb="15">
      <t>ホイク</t>
    </rPh>
    <rPh sb="15" eb="17">
      <t>シエン</t>
    </rPh>
    <rPh sb="17" eb="18">
      <t>シャ</t>
    </rPh>
    <rPh sb="19" eb="21">
      <t>ギョウム</t>
    </rPh>
    <rPh sb="22" eb="23">
      <t>オコナ</t>
    </rPh>
    <rPh sb="30" eb="33">
      <t>ホイクシ</t>
    </rPh>
    <rPh sb="34" eb="36">
      <t>ギョウム</t>
    </rPh>
    <rPh sb="36" eb="38">
      <t>ナイヨウ</t>
    </rPh>
    <rPh sb="44" eb="46">
      <t>ケイゲン</t>
    </rPh>
    <rPh sb="53" eb="54">
      <t>カ</t>
    </rPh>
    <phoneticPr fontId="2"/>
  </si>
  <si>
    <r>
      <t xml:space="preserve">②職員の雇用管理や勤務環境の改善に関する取組
</t>
    </r>
    <r>
      <rPr>
        <sz val="11"/>
        <color theme="1"/>
        <rFont val="ＭＳ Ｐゴシック"/>
        <family val="3"/>
        <charset val="128"/>
        <scheme val="minor"/>
      </rPr>
      <t>※保育支援者の配置以外で、職場環境の改善のために取り組んだことをお書きください。</t>
    </r>
    <rPh sb="1" eb="3">
      <t>ショクイン</t>
    </rPh>
    <rPh sb="4" eb="6">
      <t>コヨウ</t>
    </rPh>
    <rPh sb="6" eb="8">
      <t>カンリ</t>
    </rPh>
    <rPh sb="9" eb="11">
      <t>キンム</t>
    </rPh>
    <rPh sb="11" eb="13">
      <t>カンキョウ</t>
    </rPh>
    <rPh sb="14" eb="16">
      <t>カイゼン</t>
    </rPh>
    <rPh sb="17" eb="18">
      <t>カン</t>
    </rPh>
    <rPh sb="20" eb="22">
      <t>トリクミ</t>
    </rPh>
    <rPh sb="24" eb="26">
      <t>ホイク</t>
    </rPh>
    <rPh sb="26" eb="28">
      <t>シエン</t>
    </rPh>
    <rPh sb="28" eb="29">
      <t>シャ</t>
    </rPh>
    <rPh sb="30" eb="32">
      <t>ハイチ</t>
    </rPh>
    <rPh sb="32" eb="34">
      <t>イガイ</t>
    </rPh>
    <rPh sb="36" eb="38">
      <t>ショクバ</t>
    </rPh>
    <rPh sb="38" eb="40">
      <t>カンキョウ</t>
    </rPh>
    <rPh sb="41" eb="43">
      <t>カイゼン</t>
    </rPh>
    <rPh sb="47" eb="48">
      <t>ト</t>
    </rPh>
    <rPh sb="49" eb="50">
      <t>ク</t>
    </rPh>
    <rPh sb="56" eb="57">
      <t>カ</t>
    </rPh>
    <phoneticPr fontId="2"/>
  </si>
  <si>
    <t>◆保育支援者・・・保育士資格を有しない、保育所の保育以外の業務を行う平成２６年４月以降に配置された者</t>
    <rPh sb="1" eb="3">
      <t>ホイク</t>
    </rPh>
    <rPh sb="3" eb="6">
      <t>シエンシャ</t>
    </rPh>
    <rPh sb="9" eb="12">
      <t>ホイクシ</t>
    </rPh>
    <rPh sb="12" eb="14">
      <t>シカク</t>
    </rPh>
    <rPh sb="15" eb="16">
      <t>ユウ</t>
    </rPh>
    <rPh sb="20" eb="22">
      <t>ホイク</t>
    </rPh>
    <rPh sb="22" eb="23">
      <t>ショ</t>
    </rPh>
    <rPh sb="24" eb="26">
      <t>ホイク</t>
    </rPh>
    <rPh sb="26" eb="28">
      <t>イガイ</t>
    </rPh>
    <rPh sb="29" eb="31">
      <t>ギョウム</t>
    </rPh>
    <rPh sb="32" eb="33">
      <t>オコナ</t>
    </rPh>
    <rPh sb="49" eb="50">
      <t>モノ</t>
    </rPh>
    <phoneticPr fontId="2"/>
  </si>
  <si>
    <t>保育支援者の雇用人数</t>
    <rPh sb="0" eb="2">
      <t>ホイク</t>
    </rPh>
    <rPh sb="2" eb="4">
      <t>シエン</t>
    </rPh>
    <rPh sb="4" eb="5">
      <t>シャ</t>
    </rPh>
    <rPh sb="6" eb="8">
      <t>コヨウ</t>
    </rPh>
    <rPh sb="8" eb="10">
      <t>ニンズウ</t>
    </rPh>
    <phoneticPr fontId="2"/>
  </si>
  <si>
    <r>
      <t xml:space="preserve">①保育補助者の業務内容
</t>
    </r>
    <r>
      <rPr>
        <sz val="11"/>
        <color theme="1"/>
        <rFont val="ＭＳ Ｐゴシック"/>
        <family val="3"/>
        <charset val="128"/>
        <scheme val="minor"/>
      </rPr>
      <t>※保育補助者が業務を行うことにより、保育士の業務内容がどれくらい軽減されたのかをお書きください。</t>
    </r>
    <rPh sb="1" eb="3">
      <t>ホイク</t>
    </rPh>
    <rPh sb="3" eb="6">
      <t>ホジョシャ</t>
    </rPh>
    <rPh sb="7" eb="9">
      <t>ギョウム</t>
    </rPh>
    <rPh sb="9" eb="11">
      <t>ナイヨウ</t>
    </rPh>
    <rPh sb="13" eb="18">
      <t>ホイクホジョシャ</t>
    </rPh>
    <rPh sb="19" eb="21">
      <t>ギョウム</t>
    </rPh>
    <rPh sb="22" eb="23">
      <t>オコナ</t>
    </rPh>
    <rPh sb="30" eb="33">
      <t>ホイクシ</t>
    </rPh>
    <rPh sb="34" eb="36">
      <t>ギョウム</t>
    </rPh>
    <rPh sb="36" eb="38">
      <t>ナイヨウ</t>
    </rPh>
    <rPh sb="44" eb="46">
      <t>ケイゲン</t>
    </rPh>
    <rPh sb="53" eb="54">
      <t>カ</t>
    </rPh>
    <phoneticPr fontId="2"/>
  </si>
  <si>
    <r>
      <t xml:space="preserve">②職員の雇用管理や勤務環境の改善に関する取組
</t>
    </r>
    <r>
      <rPr>
        <sz val="11"/>
        <color theme="1"/>
        <rFont val="ＭＳ Ｐゴシック"/>
        <family val="3"/>
        <charset val="128"/>
        <scheme val="minor"/>
      </rPr>
      <t>※保育補助者の配置以外で、職場環境の改善のために取り組んだことをお書きください。</t>
    </r>
    <rPh sb="1" eb="3">
      <t>ショクイン</t>
    </rPh>
    <rPh sb="4" eb="6">
      <t>コヨウ</t>
    </rPh>
    <rPh sb="6" eb="8">
      <t>カンリ</t>
    </rPh>
    <rPh sb="9" eb="11">
      <t>キンム</t>
    </rPh>
    <rPh sb="11" eb="13">
      <t>カンキョウ</t>
    </rPh>
    <rPh sb="14" eb="16">
      <t>カイゼン</t>
    </rPh>
    <rPh sb="17" eb="18">
      <t>カン</t>
    </rPh>
    <rPh sb="20" eb="22">
      <t>トリクミ</t>
    </rPh>
    <rPh sb="24" eb="26">
      <t>ホイク</t>
    </rPh>
    <rPh sb="26" eb="29">
      <t>ホジョシャ</t>
    </rPh>
    <rPh sb="30" eb="32">
      <t>ハイチ</t>
    </rPh>
    <rPh sb="32" eb="34">
      <t>イガイ</t>
    </rPh>
    <rPh sb="36" eb="38">
      <t>ショクバ</t>
    </rPh>
    <rPh sb="38" eb="40">
      <t>カンキョウ</t>
    </rPh>
    <rPh sb="41" eb="43">
      <t>カイゼン</t>
    </rPh>
    <rPh sb="47" eb="48">
      <t>ト</t>
    </rPh>
    <rPh sb="49" eb="50">
      <t>ク</t>
    </rPh>
    <rPh sb="56" eb="57">
      <t>カ</t>
    </rPh>
    <phoneticPr fontId="2"/>
  </si>
  <si>
    <t>退職予定年月日
（予定がない場合は記入不要）</t>
    <rPh sb="0" eb="2">
      <t>タイショク</t>
    </rPh>
    <rPh sb="2" eb="4">
      <t>ヨテイ</t>
    </rPh>
    <rPh sb="4" eb="7">
      <t>ネンガッピ</t>
    </rPh>
    <rPh sb="9" eb="11">
      <t>ヨテイ</t>
    </rPh>
    <rPh sb="14" eb="16">
      <t>バアイ</t>
    </rPh>
    <rPh sb="17" eb="19">
      <t>キニュウ</t>
    </rPh>
    <rPh sb="19" eb="21">
      <t>フヨウ</t>
    </rPh>
    <phoneticPr fontId="2"/>
  </si>
  <si>
    <t>※実績報告の際は、徴収金額が分かる領収書等を添付してください。</t>
    <rPh sb="1" eb="3">
      <t>ジッセキ</t>
    </rPh>
    <rPh sb="3" eb="5">
      <t>ホウコク</t>
    </rPh>
    <rPh sb="6" eb="7">
      <t>サイ</t>
    </rPh>
    <rPh sb="9" eb="11">
      <t>チョウシュウ</t>
    </rPh>
    <rPh sb="11" eb="13">
      <t>キンガク</t>
    </rPh>
    <rPh sb="14" eb="15">
      <t>ワ</t>
    </rPh>
    <rPh sb="17" eb="20">
      <t>リョウシュウショ</t>
    </rPh>
    <rPh sb="20" eb="21">
      <t>トウ</t>
    </rPh>
    <rPh sb="22" eb="24">
      <t>テンプ</t>
    </rPh>
    <phoneticPr fontId="2"/>
  </si>
  <si>
    <t>※給食費を口座引き落としで徴収している場合にご記入ください。</t>
    <rPh sb="1" eb="4">
      <t>キュウショクヒ</t>
    </rPh>
    <rPh sb="5" eb="7">
      <t>コウザ</t>
    </rPh>
    <rPh sb="7" eb="8">
      <t>ヒ</t>
    </rPh>
    <rPh sb="9" eb="10">
      <t>オ</t>
    </rPh>
    <rPh sb="13" eb="15">
      <t>チョウシュウ</t>
    </rPh>
    <rPh sb="19" eb="21">
      <t>バアイ</t>
    </rPh>
    <rPh sb="23" eb="25">
      <t>キニュウ</t>
    </rPh>
    <phoneticPr fontId="35"/>
  </si>
  <si>
    <t>※実績報告の際は、実施したことが証明できる書類（領収書等）の写しを添付してください。</t>
    <rPh sb="1" eb="5">
      <t>ジッセキホウコク</t>
    </rPh>
    <rPh sb="6" eb="7">
      <t>サイ</t>
    </rPh>
    <rPh sb="9" eb="11">
      <t>ジッシ</t>
    </rPh>
    <rPh sb="16" eb="18">
      <t>ショウメイ</t>
    </rPh>
    <rPh sb="21" eb="23">
      <t>ショルイ</t>
    </rPh>
    <rPh sb="24" eb="27">
      <t>リョウシュウショ</t>
    </rPh>
    <rPh sb="27" eb="28">
      <t>トウ</t>
    </rPh>
    <rPh sb="30" eb="31">
      <t>ウツ</t>
    </rPh>
    <rPh sb="33" eb="35">
      <t>テンプ</t>
    </rPh>
    <phoneticPr fontId="35"/>
  </si>
  <si>
    <t>　4：担当職員全員が保育士資格を持っている場合とそうでない場合で基準額が異なります。</t>
    <rPh sb="3" eb="5">
      <t>タントウ</t>
    </rPh>
    <rPh sb="5" eb="7">
      <t>ショクイン</t>
    </rPh>
    <rPh sb="7" eb="9">
      <t>ゼンイン</t>
    </rPh>
    <rPh sb="10" eb="13">
      <t>ホイクシ</t>
    </rPh>
    <rPh sb="13" eb="15">
      <t>シカク</t>
    </rPh>
    <rPh sb="16" eb="17">
      <t>モ</t>
    </rPh>
    <rPh sb="21" eb="23">
      <t>バアイ</t>
    </rPh>
    <rPh sb="29" eb="31">
      <t>バアイ</t>
    </rPh>
    <rPh sb="32" eb="34">
      <t>キジュン</t>
    </rPh>
    <rPh sb="34" eb="35">
      <t>ガク</t>
    </rPh>
    <rPh sb="36" eb="37">
      <t>コト</t>
    </rPh>
    <phoneticPr fontId="2"/>
  </si>
  <si>
    <t>〇上記以外の場合</t>
    <rPh sb="1" eb="3">
      <t>ジョウキ</t>
    </rPh>
    <rPh sb="3" eb="5">
      <t>イガイ</t>
    </rPh>
    <rPh sb="6" eb="8">
      <t>バアイ</t>
    </rPh>
    <phoneticPr fontId="2"/>
  </si>
  <si>
    <t>〇保育従事者がすべて保育士の場合</t>
    <rPh sb="1" eb="6">
      <t>ホイクジュウジシャ</t>
    </rPh>
    <rPh sb="10" eb="13">
      <t>ホイクシ</t>
    </rPh>
    <rPh sb="14" eb="16">
      <t>バアイ</t>
    </rPh>
    <phoneticPr fontId="2"/>
  </si>
  <si>
    <t>１件あたりの単価</t>
    <rPh sb="1" eb="2">
      <t>ケン</t>
    </rPh>
    <rPh sb="6" eb="8">
      <t>タンカ</t>
    </rPh>
    <phoneticPr fontId="2"/>
  </si>
  <si>
    <t>備考</t>
    <rPh sb="0" eb="2">
      <t>ビコウ</t>
    </rPh>
    <phoneticPr fontId="2"/>
  </si>
  <si>
    <t>補助算定
期間内給与
実支給額</t>
    <phoneticPr fontId="2"/>
  </si>
  <si>
    <t>※実績報告の際は、実施したことが証明できる書類（領収書等）の写しを添付してください。</t>
    <rPh sb="1" eb="3">
      <t>ジッセキ</t>
    </rPh>
    <rPh sb="3" eb="5">
      <t>ホウコク</t>
    </rPh>
    <rPh sb="6" eb="7">
      <t>サイ</t>
    </rPh>
    <rPh sb="9" eb="11">
      <t>ジッシ</t>
    </rPh>
    <rPh sb="16" eb="18">
      <t>ショウメイ</t>
    </rPh>
    <rPh sb="21" eb="23">
      <t>ショルイ</t>
    </rPh>
    <rPh sb="24" eb="27">
      <t>リョウシュウショ</t>
    </rPh>
    <rPh sb="27" eb="28">
      <t>トウ</t>
    </rPh>
    <rPh sb="30" eb="31">
      <t>ウツ</t>
    </rPh>
    <rPh sb="33" eb="35">
      <t>テンプ</t>
    </rPh>
    <phoneticPr fontId="35"/>
  </si>
  <si>
    <t>◇開始時期が分かる書類を添付してください。（契約書等や領収証）</t>
    <rPh sb="1" eb="3">
      <t>カイシ</t>
    </rPh>
    <rPh sb="3" eb="5">
      <t>ジキ</t>
    </rPh>
    <rPh sb="6" eb="7">
      <t>ワ</t>
    </rPh>
    <rPh sb="9" eb="11">
      <t>ショルイ</t>
    </rPh>
    <rPh sb="12" eb="14">
      <t>テンプ</t>
    </rPh>
    <rPh sb="22" eb="25">
      <t>ケイヤクショ</t>
    </rPh>
    <rPh sb="25" eb="26">
      <t>トウ</t>
    </rPh>
    <rPh sb="27" eb="30">
      <t>リョウシュウショウ</t>
    </rPh>
    <phoneticPr fontId="2"/>
  </si>
  <si>
    <t>　</t>
    <phoneticPr fontId="2"/>
  </si>
  <si>
    <t>◆スポット支援員…氏名（スポット）と記載して下さい。</t>
    <rPh sb="5" eb="7">
      <t>シエン</t>
    </rPh>
    <rPh sb="7" eb="8">
      <t>イン</t>
    </rPh>
    <rPh sb="9" eb="11">
      <t>シメイ</t>
    </rPh>
    <rPh sb="18" eb="20">
      <t>キサイ</t>
    </rPh>
    <rPh sb="22" eb="23">
      <t>クダ</t>
    </rPh>
    <phoneticPr fontId="2"/>
  </si>
  <si>
    <t>◆キッズガードの研修を受講している場合は氏名（研修済）と記載のうえ研修修了証を添付してください</t>
    <rPh sb="8" eb="10">
      <t>ケンシュウ</t>
    </rPh>
    <rPh sb="11" eb="13">
      <t>ジュコウ</t>
    </rPh>
    <rPh sb="17" eb="19">
      <t>バアイ</t>
    </rPh>
    <rPh sb="20" eb="22">
      <t>シメイ</t>
    </rPh>
    <rPh sb="23" eb="25">
      <t>ケンシュウ</t>
    </rPh>
    <rPh sb="25" eb="26">
      <t>ス</t>
    </rPh>
    <rPh sb="28" eb="30">
      <t>キサイ</t>
    </rPh>
    <rPh sb="33" eb="35">
      <t>ケンシュウ</t>
    </rPh>
    <rPh sb="35" eb="37">
      <t>シュウリョウ</t>
    </rPh>
    <rPh sb="37" eb="38">
      <t>ショウ</t>
    </rPh>
    <rPh sb="39" eb="41">
      <t>テンプ</t>
    </rPh>
    <phoneticPr fontId="2"/>
  </si>
  <si>
    <t>年間キャンセル回数</t>
    <rPh sb="0" eb="1">
      <t>ネン</t>
    </rPh>
    <rPh sb="1" eb="2">
      <t>カン</t>
    </rPh>
    <rPh sb="7" eb="9">
      <t>カイスウ</t>
    </rPh>
    <phoneticPr fontId="2"/>
  </si>
  <si>
    <t>当日キャンセル加算</t>
    <rPh sb="0" eb="2">
      <t>トウジツ</t>
    </rPh>
    <rPh sb="7" eb="9">
      <t>カサン</t>
    </rPh>
    <phoneticPr fontId="2"/>
  </si>
  <si>
    <t>基準額（一か所当り年額）</t>
    <rPh sb="0" eb="2">
      <t>キジュン</t>
    </rPh>
    <rPh sb="2" eb="3">
      <t>ガク</t>
    </rPh>
    <rPh sb="4" eb="5">
      <t>イッ</t>
    </rPh>
    <rPh sb="6" eb="7">
      <t>ショ</t>
    </rPh>
    <rPh sb="7" eb="8">
      <t>アタ</t>
    </rPh>
    <rPh sb="9" eb="11">
      <t>ネンガク</t>
    </rPh>
    <phoneticPr fontId="2"/>
  </si>
  <si>
    <t>①25回以上50回未満</t>
    <rPh sb="3" eb="4">
      <t>カイ</t>
    </rPh>
    <rPh sb="4" eb="6">
      <t>イジョウ</t>
    </rPh>
    <rPh sb="8" eb="9">
      <t>カイ</t>
    </rPh>
    <rPh sb="9" eb="11">
      <t>ミマン</t>
    </rPh>
    <phoneticPr fontId="2"/>
  </si>
  <si>
    <t>②50回以上100回未満</t>
    <rPh sb="3" eb="4">
      <t>カイ</t>
    </rPh>
    <rPh sb="4" eb="6">
      <t>イジョウ</t>
    </rPh>
    <rPh sb="9" eb="10">
      <t>カイ</t>
    </rPh>
    <rPh sb="10" eb="12">
      <t>ミマン</t>
    </rPh>
    <phoneticPr fontId="2"/>
  </si>
  <si>
    <t>③100回以上150回未満</t>
    <rPh sb="4" eb="5">
      <t>カイ</t>
    </rPh>
    <rPh sb="5" eb="7">
      <t>イジョウ</t>
    </rPh>
    <rPh sb="10" eb="11">
      <t>カイ</t>
    </rPh>
    <rPh sb="11" eb="13">
      <t>ミマン</t>
    </rPh>
    <phoneticPr fontId="2"/>
  </si>
  <si>
    <t>④150回以上</t>
    <rPh sb="4" eb="5">
      <t>カイ</t>
    </rPh>
    <rPh sb="5" eb="7">
      <t>イジョウ</t>
    </rPh>
    <phoneticPr fontId="2"/>
  </si>
  <si>
    <t>当日キャンセル加算</t>
    <rPh sb="0" eb="2">
      <t>トウジツ</t>
    </rPh>
    <rPh sb="7" eb="9">
      <t>カサン</t>
    </rPh>
    <phoneticPr fontId="2"/>
  </si>
  <si>
    <t>利用予定日</t>
    <rPh sb="0" eb="2">
      <t>リヨウ</t>
    </rPh>
    <rPh sb="2" eb="4">
      <t>ヨテイ</t>
    </rPh>
    <rPh sb="4" eb="5">
      <t>ヒ</t>
    </rPh>
    <phoneticPr fontId="2"/>
  </si>
  <si>
    <t>報告方法（無断・電話）</t>
    <rPh sb="0" eb="2">
      <t>ホウコク</t>
    </rPh>
    <rPh sb="2" eb="4">
      <t>ホウホウ</t>
    </rPh>
    <rPh sb="5" eb="7">
      <t>ムダン</t>
    </rPh>
    <rPh sb="8" eb="10">
      <t>デンワ</t>
    </rPh>
    <phoneticPr fontId="2"/>
  </si>
  <si>
    <t>連絡先電話番号</t>
    <rPh sb="0" eb="3">
      <t>レンラクサキ</t>
    </rPh>
    <rPh sb="3" eb="5">
      <t>デンワ</t>
    </rPh>
    <rPh sb="5" eb="7">
      <t>バンゴウ</t>
    </rPh>
    <phoneticPr fontId="2"/>
  </si>
  <si>
    <t>※保護者に確認の御連絡をする場合がありますので予めご了承ください。</t>
    <rPh sb="1" eb="4">
      <t>ホゴシャ</t>
    </rPh>
    <rPh sb="5" eb="7">
      <t>カクニン</t>
    </rPh>
    <rPh sb="8" eb="11">
      <t>ゴレンラク</t>
    </rPh>
    <rPh sb="14" eb="16">
      <t>バアイ</t>
    </rPh>
    <rPh sb="23" eb="24">
      <t>アラカジ</t>
    </rPh>
    <rPh sb="26" eb="28">
      <t>リョウショウ</t>
    </rPh>
    <phoneticPr fontId="2"/>
  </si>
  <si>
    <t>※病児保育利用申込書の写しを実績時にご提出ください。</t>
    <rPh sb="1" eb="3">
      <t>ビョウジ</t>
    </rPh>
    <rPh sb="3" eb="5">
      <t>ホイク</t>
    </rPh>
    <rPh sb="5" eb="7">
      <t>リヨウ</t>
    </rPh>
    <rPh sb="7" eb="10">
      <t>モウシコミショ</t>
    </rPh>
    <rPh sb="11" eb="12">
      <t>ウツ</t>
    </rPh>
    <rPh sb="14" eb="16">
      <t>ジッセキ</t>
    </rPh>
    <rPh sb="16" eb="17">
      <t>ジ</t>
    </rPh>
    <rPh sb="19" eb="21">
      <t>テイシュツ</t>
    </rPh>
    <phoneticPr fontId="2"/>
  </si>
  <si>
    <t>市判定</t>
    <rPh sb="0" eb="1">
      <t>シ</t>
    </rPh>
    <rPh sb="1" eb="3">
      <t>ハンテイ</t>
    </rPh>
    <phoneticPr fontId="2"/>
  </si>
  <si>
    <t>認可保育所</t>
    <rPh sb="0" eb="2">
      <t>ニンカ</t>
    </rPh>
    <rPh sb="2" eb="4">
      <t>ホイク</t>
    </rPh>
    <rPh sb="4" eb="5">
      <t>ジョ</t>
    </rPh>
    <phoneticPr fontId="2"/>
  </si>
  <si>
    <t>小規模保育事業</t>
    <rPh sb="0" eb="3">
      <t>ショウキボ</t>
    </rPh>
    <rPh sb="3" eb="5">
      <t>ホイク</t>
    </rPh>
    <rPh sb="5" eb="7">
      <t>ジギョウ</t>
    </rPh>
    <phoneticPr fontId="2"/>
  </si>
  <si>
    <t>判定フラグ</t>
    <rPh sb="0" eb="2">
      <t>ハンテイ</t>
    </rPh>
    <phoneticPr fontId="2"/>
  </si>
  <si>
    <t>加算区分</t>
    <rPh sb="0" eb="2">
      <t>カサン</t>
    </rPh>
    <rPh sb="2" eb="4">
      <t>クブン</t>
    </rPh>
    <phoneticPr fontId="2"/>
  </si>
  <si>
    <t>生活保護世帯</t>
    <rPh sb="0" eb="4">
      <t>セイカツホゴ</t>
    </rPh>
    <rPh sb="4" eb="6">
      <t>セタイ</t>
    </rPh>
    <phoneticPr fontId="2"/>
  </si>
  <si>
    <t>前年度分市民税非課税世帯</t>
  </si>
  <si>
    <t>単価</t>
    <rPh sb="0" eb="2">
      <t>タンカ</t>
    </rPh>
    <phoneticPr fontId="2"/>
  </si>
  <si>
    <t>単価</t>
    <rPh sb="0" eb="2">
      <t>タンカ</t>
    </rPh>
    <phoneticPr fontId="2"/>
  </si>
  <si>
    <t>保育支援者配置月数</t>
    <rPh sb="0" eb="2">
      <t>ホイク</t>
    </rPh>
    <rPh sb="2" eb="4">
      <t>シエン</t>
    </rPh>
    <rPh sb="4" eb="5">
      <t>シャ</t>
    </rPh>
    <rPh sb="5" eb="7">
      <t>ハイチ</t>
    </rPh>
    <rPh sb="7" eb="9">
      <t>ツキスウ</t>
    </rPh>
    <phoneticPr fontId="2"/>
  </si>
  <si>
    <t>合計額</t>
    <rPh sb="0" eb="2">
      <t>ゴウケイ</t>
    </rPh>
    <rPh sb="2" eb="3">
      <t>ガク</t>
    </rPh>
    <phoneticPr fontId="2"/>
  </si>
  <si>
    <t>園外活動時の見守りに従事していれば1に変更</t>
    <rPh sb="0" eb="4">
      <t>エンガイカツドウ</t>
    </rPh>
    <rPh sb="4" eb="5">
      <t>ジ</t>
    </rPh>
    <rPh sb="6" eb="8">
      <t>ミマモ</t>
    </rPh>
    <rPh sb="10" eb="12">
      <t>ジュウジ</t>
    </rPh>
    <rPh sb="19" eb="21">
      <t>ヘンコウ</t>
    </rPh>
    <phoneticPr fontId="2"/>
  </si>
  <si>
    <t>スポット支援員配置月数</t>
    <rPh sb="4" eb="6">
      <t>シエン</t>
    </rPh>
    <rPh sb="6" eb="7">
      <t>イン</t>
    </rPh>
    <rPh sb="7" eb="9">
      <t>ハイチ</t>
    </rPh>
    <rPh sb="9" eb="11">
      <t>ツキスウ</t>
    </rPh>
    <phoneticPr fontId="2"/>
  </si>
  <si>
    <t>月</t>
    <rPh sb="0" eb="1">
      <t>ツキ</t>
    </rPh>
    <phoneticPr fontId="2"/>
  </si>
  <si>
    <t>合計額</t>
    <rPh sb="0" eb="3">
      <t>ゴウケイガク</t>
    </rPh>
    <phoneticPr fontId="2"/>
  </si>
  <si>
    <t>◆スポット支援員の業務従事月数を記載ください。２名以上いる場合は１名でも従事していれば１月としてカウントしてください。</t>
    <rPh sb="24" eb="27">
      <t>メイイジョウ</t>
    </rPh>
    <rPh sb="29" eb="31">
      <t>バアイ</t>
    </rPh>
    <rPh sb="33" eb="34">
      <t>メイ</t>
    </rPh>
    <rPh sb="36" eb="38">
      <t>ジュウジ</t>
    </rPh>
    <rPh sb="44" eb="45">
      <t>ツキ</t>
    </rPh>
    <phoneticPr fontId="2"/>
  </si>
  <si>
    <t>1か所当たり年額　</t>
    <rPh sb="2" eb="3">
      <t>ショ</t>
    </rPh>
    <rPh sb="3" eb="4">
      <t>ア</t>
    </rPh>
    <rPh sb="6" eb="8">
      <t>ネンガク</t>
    </rPh>
    <phoneticPr fontId="2"/>
  </si>
  <si>
    <t>月</t>
    <rPh sb="0" eb="1">
      <t>ツキ</t>
    </rPh>
    <phoneticPr fontId="2"/>
  </si>
  <si>
    <t>累計</t>
    <rPh sb="0" eb="2">
      <t>ルイケイ</t>
    </rPh>
    <phoneticPr fontId="2"/>
  </si>
  <si>
    <t>教材費・行事費等</t>
    <rPh sb="0" eb="3">
      <t>キョウザイヒ</t>
    </rPh>
    <rPh sb="4" eb="7">
      <t>ギョウジヒ</t>
    </rPh>
    <rPh sb="7" eb="8">
      <t>トウ</t>
    </rPh>
    <phoneticPr fontId="2"/>
  </si>
  <si>
    <t>単価表</t>
    <rPh sb="0" eb="2">
      <t>タンカ</t>
    </rPh>
    <rPh sb="2" eb="3">
      <t>ヒョウ</t>
    </rPh>
    <phoneticPr fontId="2"/>
  </si>
  <si>
    <t>在宅</t>
    <rPh sb="0" eb="2">
      <t>ザイタク</t>
    </rPh>
    <phoneticPr fontId="2"/>
  </si>
  <si>
    <t>相談</t>
    <rPh sb="0" eb="2">
      <t>ソウダン</t>
    </rPh>
    <phoneticPr fontId="2"/>
  </si>
  <si>
    <t>地域家庭</t>
    <rPh sb="0" eb="2">
      <t>チイキ</t>
    </rPh>
    <rPh sb="2" eb="4">
      <t>カテイ</t>
    </rPh>
    <phoneticPr fontId="2"/>
  </si>
  <si>
    <t>三世代</t>
    <rPh sb="0" eb="1">
      <t>３</t>
    </rPh>
    <rPh sb="1" eb="3">
      <t>セダイ</t>
    </rPh>
    <phoneticPr fontId="2"/>
  </si>
  <si>
    <t>基準額</t>
    <rPh sb="0" eb="2">
      <t>キジュン</t>
    </rPh>
    <rPh sb="2" eb="3">
      <t>ガク</t>
    </rPh>
    <phoneticPr fontId="2"/>
  </si>
  <si>
    <t>合計額</t>
    <rPh sb="0" eb="2">
      <t>ゴウケイ</t>
    </rPh>
    <rPh sb="2" eb="3">
      <t>ガク</t>
    </rPh>
    <phoneticPr fontId="2"/>
  </si>
  <si>
    <t>補助金額合計</t>
    <rPh sb="0" eb="2">
      <t>ホジョ</t>
    </rPh>
    <rPh sb="2" eb="4">
      <t>キンガク</t>
    </rPh>
    <rPh sb="4" eb="6">
      <t>ゴウケイ</t>
    </rPh>
    <phoneticPr fontId="2"/>
  </si>
  <si>
    <t>○</t>
    <phoneticPr fontId="2"/>
  </si>
  <si>
    <t>×</t>
    <phoneticPr fontId="2"/>
  </si>
  <si>
    <t>特別児童扶養手当対象者</t>
    <rPh sb="0" eb="8">
      <t>トクベツジドウフヨウテアテ</t>
    </rPh>
    <rPh sb="8" eb="11">
      <t>タイショウシャ</t>
    </rPh>
    <phoneticPr fontId="2"/>
  </si>
  <si>
    <t>合計額：</t>
    <rPh sb="0" eb="2">
      <t>ゴウケイ</t>
    </rPh>
    <rPh sb="2" eb="3">
      <t>ガク</t>
    </rPh>
    <phoneticPr fontId="2"/>
  </si>
  <si>
    <t>6月</t>
  </si>
  <si>
    <t>7月</t>
  </si>
  <si>
    <t>8月</t>
  </si>
  <si>
    <t>9月</t>
  </si>
  <si>
    <t>10月</t>
  </si>
  <si>
    <t>保育従事者がすべて保育士の場合「１」を入力</t>
    <rPh sb="19" eb="21">
      <t>ニュウリョク</t>
    </rPh>
    <phoneticPr fontId="2"/>
  </si>
  <si>
    <t>上記以外　保育士以外が行う場合「１」を入力</t>
    <rPh sb="0" eb="2">
      <t>ジョウキ</t>
    </rPh>
    <rPh sb="2" eb="4">
      <t>イガイ</t>
    </rPh>
    <rPh sb="5" eb="8">
      <t>ホイクシ</t>
    </rPh>
    <rPh sb="8" eb="10">
      <t>イガイ</t>
    </rPh>
    <rPh sb="11" eb="12">
      <t>オコナ</t>
    </rPh>
    <rPh sb="13" eb="15">
      <t>バアイ</t>
    </rPh>
    <rPh sb="19" eb="21">
      <t>ニュウリョク</t>
    </rPh>
    <phoneticPr fontId="2"/>
  </si>
  <si>
    <t>上記補助基準額：</t>
    <rPh sb="0" eb="2">
      <t>ジョウキ</t>
    </rPh>
    <rPh sb="2" eb="4">
      <t>ホジョ</t>
    </rPh>
    <rPh sb="4" eb="6">
      <t>キジュン</t>
    </rPh>
    <rPh sb="6" eb="7">
      <t>ガク</t>
    </rPh>
    <phoneticPr fontId="2"/>
  </si>
  <si>
    <t>児童１人当たり日額</t>
    <rPh sb="0" eb="2">
      <t>ジドウ</t>
    </rPh>
    <rPh sb="3" eb="4">
      <t>ニン</t>
    </rPh>
    <rPh sb="4" eb="5">
      <t>ア</t>
    </rPh>
    <rPh sb="7" eb="9">
      <t>ニチガク</t>
    </rPh>
    <phoneticPr fontId="2"/>
  </si>
  <si>
    <t>余裕活用型に当てはまる場合「１」を入力</t>
  </si>
  <si>
    <t>特別な支援を要する児童補助額</t>
    <rPh sb="0" eb="2">
      <t>トクベツ</t>
    </rPh>
    <rPh sb="3" eb="5">
      <t>シエン</t>
    </rPh>
    <rPh sb="6" eb="7">
      <t>ヨウ</t>
    </rPh>
    <rPh sb="9" eb="11">
      <t>ジドウ</t>
    </rPh>
    <rPh sb="11" eb="13">
      <t>ホジョ</t>
    </rPh>
    <rPh sb="13" eb="14">
      <t>ガク</t>
    </rPh>
    <phoneticPr fontId="2"/>
  </si>
  <si>
    <t>余裕活用型補助額</t>
    <rPh sb="0" eb="2">
      <t>ヨユウ</t>
    </rPh>
    <rPh sb="2" eb="5">
      <t>カツヨウガタ</t>
    </rPh>
    <rPh sb="5" eb="7">
      <t>ホジョ</t>
    </rPh>
    <rPh sb="7" eb="8">
      <t>ガク</t>
    </rPh>
    <phoneticPr fontId="2"/>
  </si>
  <si>
    <t>障害児加算</t>
    <rPh sb="0" eb="2">
      <t>ショウガイ</t>
    </rPh>
    <rPh sb="2" eb="3">
      <t>ジ</t>
    </rPh>
    <rPh sb="3" eb="5">
      <t>カサン</t>
    </rPh>
    <phoneticPr fontId="2"/>
  </si>
  <si>
    <t>【補助基準額（病後児対応型）】</t>
    <rPh sb="1" eb="3">
      <t>ホジョ</t>
    </rPh>
    <rPh sb="3" eb="5">
      <t>キジュン</t>
    </rPh>
    <rPh sb="5" eb="6">
      <t>ガク</t>
    </rPh>
    <rPh sb="7" eb="9">
      <t>ビョウゴ</t>
    </rPh>
    <rPh sb="9" eb="10">
      <t>ジ</t>
    </rPh>
    <rPh sb="10" eb="13">
      <t>タイオウガタ</t>
    </rPh>
    <phoneticPr fontId="11"/>
  </si>
  <si>
    <t>【補助基準額（病児対応型）】</t>
    <phoneticPr fontId="2"/>
  </si>
  <si>
    <t>4月</t>
    <rPh sb="1" eb="2">
      <t>ガツ</t>
    </rPh>
    <phoneticPr fontId="2"/>
  </si>
  <si>
    <t>5月</t>
    <rPh sb="1" eb="2">
      <t>ガツ</t>
    </rPh>
    <phoneticPr fontId="2"/>
  </si>
  <si>
    <t>給食助成対象児童</t>
    <rPh sb="0" eb="2">
      <t>キュウショク</t>
    </rPh>
    <rPh sb="2" eb="4">
      <t>ジョセイ</t>
    </rPh>
    <rPh sb="4" eb="6">
      <t>タイショウ</t>
    </rPh>
    <rPh sb="6" eb="8">
      <t>ジドウ</t>
    </rPh>
    <phoneticPr fontId="2"/>
  </si>
  <si>
    <t>普及定着促進費
（開設準備経費）</t>
    <rPh sb="0" eb="2">
      <t>フキュウ</t>
    </rPh>
    <rPh sb="2" eb="4">
      <t>テイチャク</t>
    </rPh>
    <rPh sb="4" eb="6">
      <t>ソクシン</t>
    </rPh>
    <rPh sb="6" eb="7">
      <t>ヒ</t>
    </rPh>
    <rPh sb="9" eb="11">
      <t>カイセツ</t>
    </rPh>
    <rPh sb="11" eb="13">
      <t>ジュンビ</t>
    </rPh>
    <rPh sb="13" eb="15">
      <t>ケイヒ</t>
    </rPh>
    <phoneticPr fontId="2"/>
  </si>
  <si>
    <t>当日キャンセル加算</t>
    <rPh sb="0" eb="2">
      <t>トウジツ</t>
    </rPh>
    <rPh sb="7" eb="9">
      <t>カサン</t>
    </rPh>
    <phoneticPr fontId="2"/>
  </si>
  <si>
    <t>当日キャンセル加算額：</t>
    <rPh sb="0" eb="2">
      <t>トウジツ</t>
    </rPh>
    <rPh sb="7" eb="9">
      <t>カサン</t>
    </rPh>
    <rPh sb="9" eb="10">
      <t>ガク</t>
    </rPh>
    <phoneticPr fontId="2"/>
  </si>
  <si>
    <t>【補助基準額（体調不良児対応型）】</t>
    <rPh sb="1" eb="3">
      <t>ホジョ</t>
    </rPh>
    <rPh sb="3" eb="5">
      <t>キジュン</t>
    </rPh>
    <rPh sb="5" eb="6">
      <t>ガク</t>
    </rPh>
    <rPh sb="7" eb="9">
      <t>タイチョウ</t>
    </rPh>
    <rPh sb="9" eb="11">
      <t>フリョウ</t>
    </rPh>
    <rPh sb="11" eb="12">
      <t>ジ</t>
    </rPh>
    <rPh sb="12" eb="15">
      <t>タイオウガタ</t>
    </rPh>
    <phoneticPr fontId="11"/>
  </si>
  <si>
    <t>単価</t>
    <rPh sb="0" eb="2">
      <t>タンカ</t>
    </rPh>
    <phoneticPr fontId="2"/>
  </si>
  <si>
    <t>補助基準額</t>
    <rPh sb="0" eb="2">
      <t>ホジョ</t>
    </rPh>
    <rPh sb="2" eb="4">
      <t>キジュン</t>
    </rPh>
    <rPh sb="4" eb="5">
      <t>ガク</t>
    </rPh>
    <phoneticPr fontId="2"/>
  </si>
  <si>
    <t>補助基準額合計：</t>
    <rPh sb="0" eb="2">
      <t>ホジョ</t>
    </rPh>
    <rPh sb="2" eb="4">
      <t>キジュン</t>
    </rPh>
    <rPh sb="4" eb="5">
      <t>ガク</t>
    </rPh>
    <rPh sb="5" eb="7">
      <t>ゴウケイ</t>
    </rPh>
    <phoneticPr fontId="2"/>
  </si>
  <si>
    <t>選定額：</t>
    <rPh sb="0" eb="2">
      <t>センテイ</t>
    </rPh>
    <rPh sb="2" eb="3">
      <t>ガク</t>
    </rPh>
    <phoneticPr fontId="2"/>
  </si>
  <si>
    <t>実支給額合計額：</t>
    <rPh sb="0" eb="1">
      <t>ジツ</t>
    </rPh>
    <rPh sb="1" eb="4">
      <t>シキュウガク</t>
    </rPh>
    <rPh sb="4" eb="6">
      <t>ゴウケイ</t>
    </rPh>
    <rPh sb="6" eb="7">
      <t>ガク</t>
    </rPh>
    <phoneticPr fontId="2"/>
  </si>
  <si>
    <t>150～199人</t>
    <rPh sb="7" eb="8">
      <t>ニン</t>
    </rPh>
    <phoneticPr fontId="2"/>
  </si>
  <si>
    <t>児童1人当たり日額</t>
    <rPh sb="0" eb="2">
      <t>ジドウ</t>
    </rPh>
    <rPh sb="2" eb="4">
      <t>ヒトリ</t>
    </rPh>
    <rPh sb="4" eb="5">
      <t>ア</t>
    </rPh>
    <rPh sb="7" eb="9">
      <t>ニチガク</t>
    </rPh>
    <phoneticPr fontId="2"/>
  </si>
  <si>
    <t>座間市民間保育所運営費補助金　実績報告計算ツール</t>
    <rPh sb="0" eb="3">
      <t>ザマシ</t>
    </rPh>
    <rPh sb="3" eb="5">
      <t>ミンカン</t>
    </rPh>
    <rPh sb="5" eb="7">
      <t>ホイク</t>
    </rPh>
    <rPh sb="7" eb="8">
      <t>ショ</t>
    </rPh>
    <rPh sb="8" eb="10">
      <t>ウンエイ</t>
    </rPh>
    <rPh sb="10" eb="11">
      <t>ヒ</t>
    </rPh>
    <rPh sb="11" eb="14">
      <t>ホジョキン</t>
    </rPh>
    <rPh sb="15" eb="17">
      <t>ジッセキ</t>
    </rPh>
    <rPh sb="17" eb="19">
      <t>ホウコク</t>
    </rPh>
    <rPh sb="19" eb="21">
      <t>ケイサン</t>
    </rPh>
    <phoneticPr fontId="2"/>
  </si>
  <si>
    <t>/件</t>
    <rPh sb="1" eb="2">
      <t>ケン</t>
    </rPh>
    <phoneticPr fontId="2"/>
  </si>
  <si>
    <t>保育士資格
取得予定年月日</t>
    <phoneticPr fontId="2"/>
  </si>
  <si>
    <t>受講月日</t>
    <rPh sb="0" eb="4">
      <t>ジュコウガッピ</t>
    </rPh>
    <phoneticPr fontId="2"/>
  </si>
  <si>
    <t>常勤</t>
    <rPh sb="0" eb="2">
      <t>ジョウキン</t>
    </rPh>
    <phoneticPr fontId="2"/>
  </si>
  <si>
    <t>○</t>
  </si>
  <si>
    <t>使い道</t>
    <rPh sb="0" eb="1">
      <t>ツカ</t>
    </rPh>
    <rPh sb="2" eb="3">
      <t>ミチ</t>
    </rPh>
    <phoneticPr fontId="2"/>
  </si>
  <si>
    <t>　　　月　　　日</t>
    <rPh sb="3" eb="4">
      <t>ガツ</t>
    </rPh>
    <rPh sb="7" eb="8">
      <t>ニチ</t>
    </rPh>
    <phoneticPr fontId="35"/>
  </si>
  <si>
    <t>合計人数</t>
    <rPh sb="0" eb="2">
      <t>ゴウケイ</t>
    </rPh>
    <rPh sb="2" eb="4">
      <t>ニンズ</t>
    </rPh>
    <phoneticPr fontId="2"/>
  </si>
  <si>
    <t>計算ツール原本</t>
    <rPh sb="0" eb="2">
      <t>ケイサン</t>
    </rPh>
    <rPh sb="5" eb="7">
      <t>ゲンポン</t>
    </rPh>
    <phoneticPr fontId="11"/>
  </si>
  <si>
    <t>4歳</t>
    <rPh sb="1" eb="2">
      <t>サイ</t>
    </rPh>
    <phoneticPr fontId="11"/>
  </si>
  <si>
    <t>5歳</t>
    <rPh sb="1" eb="2">
      <t>サイ</t>
    </rPh>
    <phoneticPr fontId="11"/>
  </si>
  <si>
    <t>0歳</t>
    <rPh sb="1" eb="2">
      <t>サイ</t>
    </rPh>
    <phoneticPr fontId="11"/>
  </si>
  <si>
    <t>1歳</t>
    <rPh sb="1" eb="2">
      <t>サイ</t>
    </rPh>
    <phoneticPr fontId="11"/>
  </si>
  <si>
    <t>2歳</t>
    <rPh sb="1" eb="2">
      <t>サイ</t>
    </rPh>
    <phoneticPr fontId="11"/>
  </si>
  <si>
    <t>3歳</t>
    <rPh sb="1" eb="2">
      <t>サイ</t>
    </rPh>
    <phoneticPr fontId="11"/>
  </si>
  <si>
    <t>合計：</t>
    <rPh sb="0" eb="2">
      <t>ゴウケイ</t>
    </rPh>
    <phoneticPr fontId="11"/>
  </si>
  <si>
    <t>・小規模</t>
    <rPh sb="1" eb="4">
      <t>ショウキボ</t>
    </rPh>
    <phoneticPr fontId="11"/>
  </si>
  <si>
    <t>・家庭的</t>
    <rPh sb="1" eb="4">
      <t>カテイテキ</t>
    </rPh>
    <phoneticPr fontId="11"/>
  </si>
  <si>
    <t>0～2歳</t>
    <rPh sb="3" eb="4">
      <t>サイ</t>
    </rPh>
    <phoneticPr fontId="11"/>
  </si>
  <si>
    <t>民間保育所運営費所要額算出内訳書</t>
    <phoneticPr fontId="11"/>
  </si>
  <si>
    <t>施設名:</t>
    <rPh sb="0" eb="2">
      <t>シセツ</t>
    </rPh>
    <rPh sb="2" eb="3">
      <t>メイ</t>
    </rPh>
    <phoneticPr fontId="11"/>
  </si>
  <si>
    <t>（単位：円）</t>
    <rPh sb="1" eb="3">
      <t>タンイ</t>
    </rPh>
    <rPh sb="4" eb="5">
      <t>エン</t>
    </rPh>
    <phoneticPr fontId="11"/>
  </si>
  <si>
    <t>補　助　事　業　経　費</t>
    <phoneticPr fontId="11"/>
  </si>
  <si>
    <t>算　　　出　　　根　　　拠</t>
  </si>
  <si>
    <t>所要額</t>
    <phoneticPr fontId="11"/>
  </si>
  <si>
    <t>低年齢児受入対策緊急支援事業</t>
    <rPh sb="0" eb="1">
      <t>ヒク</t>
    </rPh>
    <phoneticPr fontId="11"/>
  </si>
  <si>
    <t>算定額</t>
    <rPh sb="0" eb="2">
      <t>サンテイ</t>
    </rPh>
    <rPh sb="2" eb="3">
      <t>ガク</t>
    </rPh>
    <phoneticPr fontId="11"/>
  </si>
  <si>
    <t>×</t>
  </si>
  <si>
    <t>＝</t>
  </si>
  <si>
    <t>地域育児センター機能強化費</t>
    <rPh sb="8" eb="10">
      <t>キノウ</t>
    </rPh>
    <rPh sb="10" eb="12">
      <t>キョウカ</t>
    </rPh>
    <rPh sb="12" eb="13">
      <t>ヒ</t>
    </rPh>
    <phoneticPr fontId="11"/>
  </si>
  <si>
    <t>延長保育促進事業</t>
    <rPh sb="0" eb="2">
      <t>エンチョウ</t>
    </rPh>
    <rPh sb="2" eb="4">
      <t>ホイク</t>
    </rPh>
    <rPh sb="4" eb="6">
      <t>ソクシン</t>
    </rPh>
    <rPh sb="6" eb="8">
      <t>ジギョウ</t>
    </rPh>
    <phoneticPr fontId="11"/>
  </si>
  <si>
    <t>算定額</t>
    <rPh sb="0" eb="1">
      <t>サン</t>
    </rPh>
    <rPh sb="1" eb="3">
      <t>テイガク</t>
    </rPh>
    <phoneticPr fontId="11"/>
  </si>
  <si>
    <t>一時預かり事業費</t>
    <rPh sb="0" eb="2">
      <t>イチジ</t>
    </rPh>
    <rPh sb="2" eb="3">
      <t>アズ</t>
    </rPh>
    <rPh sb="5" eb="8">
      <t>ジギョウヒ</t>
    </rPh>
    <phoneticPr fontId="11"/>
  </si>
  <si>
    <t>病児・病後児保育事業</t>
    <rPh sb="0" eb="2">
      <t>ビョウジ</t>
    </rPh>
    <rPh sb="3" eb="5">
      <t>ビョウゴ</t>
    </rPh>
    <rPh sb="5" eb="6">
      <t>ジ</t>
    </rPh>
    <rPh sb="6" eb="8">
      <t>ホイク</t>
    </rPh>
    <rPh sb="8" eb="10">
      <t>ジギョウ</t>
    </rPh>
    <phoneticPr fontId="11"/>
  </si>
  <si>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1"/>
  </si>
  <si>
    <t>保育体制強化事業</t>
    <rPh sb="0" eb="2">
      <t>ホイク</t>
    </rPh>
    <rPh sb="2" eb="4">
      <t>タイセイ</t>
    </rPh>
    <rPh sb="4" eb="6">
      <t>キョウカ</t>
    </rPh>
    <rPh sb="6" eb="8">
      <t>ジギョウ</t>
    </rPh>
    <phoneticPr fontId="11"/>
  </si>
  <si>
    <t>保育士等研修支援事業</t>
    <rPh sb="0" eb="3">
      <t>ホイクシ</t>
    </rPh>
    <rPh sb="3" eb="4">
      <t>トウ</t>
    </rPh>
    <rPh sb="4" eb="6">
      <t>ケンシュウ</t>
    </rPh>
    <rPh sb="6" eb="8">
      <t>シエン</t>
    </rPh>
    <rPh sb="8" eb="10">
      <t>ジギョウ</t>
    </rPh>
    <phoneticPr fontId="11"/>
  </si>
  <si>
    <t>保育士宿舎借り上げ補助事業</t>
    <rPh sb="0" eb="3">
      <t>ホイクシ</t>
    </rPh>
    <rPh sb="3" eb="5">
      <t>シュクシャ</t>
    </rPh>
    <rPh sb="5" eb="6">
      <t>カ</t>
    </rPh>
    <rPh sb="7" eb="8">
      <t>ア</t>
    </rPh>
    <rPh sb="9" eb="11">
      <t>ホジョ</t>
    </rPh>
    <rPh sb="11" eb="13">
      <t>ジギョウ</t>
    </rPh>
    <phoneticPr fontId="11"/>
  </si>
  <si>
    <t>保育補助者雇上強化補助事業</t>
    <rPh sb="0" eb="2">
      <t>ホイク</t>
    </rPh>
    <rPh sb="2" eb="5">
      <t>ホジョシャ</t>
    </rPh>
    <rPh sb="5" eb="6">
      <t>ヤトイ</t>
    </rPh>
    <rPh sb="6" eb="7">
      <t>ウエ</t>
    </rPh>
    <rPh sb="7" eb="9">
      <t>キョウカ</t>
    </rPh>
    <rPh sb="9" eb="11">
      <t>ホジョ</t>
    </rPh>
    <rPh sb="11" eb="13">
      <t>ジギョウ</t>
    </rPh>
    <phoneticPr fontId="11"/>
  </si>
  <si>
    <t>障害児保育費</t>
    <phoneticPr fontId="11"/>
  </si>
  <si>
    <t>障害児保育奨励費</t>
  </si>
  <si>
    <t>病児・病後児給食助成費</t>
    <rPh sb="0" eb="2">
      <t>ビョウジ</t>
    </rPh>
    <rPh sb="3" eb="5">
      <t>ビョウゴ</t>
    </rPh>
    <rPh sb="5" eb="6">
      <t>ジ</t>
    </rPh>
    <rPh sb="6" eb="8">
      <t>キュウショク</t>
    </rPh>
    <rPh sb="8" eb="11">
      <t>ジョセイヒ</t>
    </rPh>
    <phoneticPr fontId="11"/>
  </si>
  <si>
    <t>×</t>
    <phoneticPr fontId="11"/>
  </si>
  <si>
    <t>＝</t>
    <phoneticPr fontId="11"/>
  </si>
  <si>
    <t>給食助成費</t>
  </si>
  <si>
    <t>３歳未満児</t>
  </si>
  <si>
    <t>３歳以上児</t>
  </si>
  <si>
    <t>保健衛生助成費</t>
    <phoneticPr fontId="11"/>
  </si>
  <si>
    <t>保育士等雇用費</t>
  </si>
  <si>
    <t>定額</t>
  </si>
  <si>
    <t>一時預かり事業助成費</t>
    <rPh sb="0" eb="2">
      <t>イチジ</t>
    </rPh>
    <rPh sb="2" eb="3">
      <t>アズ</t>
    </rPh>
    <rPh sb="5" eb="7">
      <t>ジギョウ</t>
    </rPh>
    <rPh sb="7" eb="9">
      <t>ジョセイ</t>
    </rPh>
    <rPh sb="9" eb="10">
      <t>ヒ</t>
    </rPh>
    <phoneticPr fontId="11"/>
  </si>
  <si>
    <t>病児・病後児事業助成事業費</t>
    <rPh sb="0" eb="2">
      <t>ビョウジ</t>
    </rPh>
    <rPh sb="3" eb="5">
      <t>ビョウゴ</t>
    </rPh>
    <rPh sb="5" eb="6">
      <t>ジ</t>
    </rPh>
    <rPh sb="6" eb="8">
      <t>ジギョウ</t>
    </rPh>
    <rPh sb="8" eb="10">
      <t>ジョセイ</t>
    </rPh>
    <rPh sb="10" eb="13">
      <t>ジギョウヒ</t>
    </rPh>
    <phoneticPr fontId="11"/>
  </si>
  <si>
    <t>休日保育事業助成費</t>
    <rPh sb="0" eb="2">
      <t>キュウジツ</t>
    </rPh>
    <rPh sb="2" eb="4">
      <t>ホイク</t>
    </rPh>
    <rPh sb="4" eb="6">
      <t>ジギョウ</t>
    </rPh>
    <rPh sb="6" eb="9">
      <t>ジョセイヒ</t>
    </rPh>
    <phoneticPr fontId="11"/>
  </si>
  <si>
    <t>期間前保育助成費</t>
    <rPh sb="0" eb="2">
      <t>キカン</t>
    </rPh>
    <rPh sb="2" eb="3">
      <t>マエ</t>
    </rPh>
    <rPh sb="3" eb="5">
      <t>ホイク</t>
    </rPh>
    <rPh sb="5" eb="7">
      <t>ジョセイ</t>
    </rPh>
    <rPh sb="7" eb="8">
      <t>ヒ</t>
    </rPh>
    <phoneticPr fontId="11"/>
  </si>
  <si>
    <t>嘱託医手当助成費</t>
    <rPh sb="0" eb="2">
      <t>ショクタク</t>
    </rPh>
    <rPh sb="2" eb="3">
      <t>イ</t>
    </rPh>
    <rPh sb="3" eb="5">
      <t>テアテ</t>
    </rPh>
    <rPh sb="5" eb="8">
      <t>ジョセイヒ</t>
    </rPh>
    <phoneticPr fontId="11"/>
  </si>
  <si>
    <t>日本スポーツ振興センター負担金</t>
    <phoneticPr fontId="11"/>
  </si>
  <si>
    <t>施設賠償責任保険</t>
    <rPh sb="0" eb="2">
      <t>シセツ</t>
    </rPh>
    <rPh sb="2" eb="4">
      <t>バイショウ</t>
    </rPh>
    <rPh sb="4" eb="6">
      <t>セキニン</t>
    </rPh>
    <rPh sb="6" eb="8">
      <t>ホケン</t>
    </rPh>
    <phoneticPr fontId="11"/>
  </si>
  <si>
    <t>給食費口座振替手数料</t>
    <phoneticPr fontId="11"/>
  </si>
  <si>
    <t>合　　　　　　　　　　計</t>
  </si>
  <si>
    <t>当初申請額</t>
    <rPh sb="0" eb="2">
      <t>トウショ</t>
    </rPh>
    <rPh sb="2" eb="4">
      <t>シンセイ</t>
    </rPh>
    <rPh sb="4" eb="5">
      <t>ガク</t>
    </rPh>
    <phoneticPr fontId="11"/>
  </si>
  <si>
    <t>１回目交付額</t>
    <rPh sb="1" eb="3">
      <t>カイメ</t>
    </rPh>
    <rPh sb="3" eb="6">
      <t>コウフガク</t>
    </rPh>
    <phoneticPr fontId="11"/>
  </si>
  <si>
    <t>未交付額</t>
    <rPh sb="0" eb="4">
      <t>ミコウフガク</t>
    </rPh>
    <phoneticPr fontId="11"/>
  </si>
  <si>
    <t>０歳児</t>
  </si>
  <si>
    <t>１歳児</t>
  </si>
  <si>
    <t>２歳児</t>
  </si>
  <si>
    <t>３歳児</t>
  </si>
  <si>
    <t>４歳児</t>
    <rPh sb="2" eb="3">
      <t>ジ</t>
    </rPh>
    <phoneticPr fontId="11"/>
  </si>
  <si>
    <t>５歳児</t>
    <rPh sb="1" eb="2">
      <t>サイ</t>
    </rPh>
    <rPh sb="2" eb="3">
      <t>ジ</t>
    </rPh>
    <phoneticPr fontId="11"/>
  </si>
  <si>
    <t>生年月日</t>
    <rPh sb="0" eb="2">
      <t>セイネン</t>
    </rPh>
    <rPh sb="2" eb="4">
      <t>ガッピ</t>
    </rPh>
    <phoneticPr fontId="2"/>
  </si>
  <si>
    <t>②生年月日</t>
    <rPh sb="1" eb="3">
      <t>セイネン</t>
    </rPh>
    <rPh sb="3" eb="5">
      <t>ガッピ</t>
    </rPh>
    <phoneticPr fontId="2"/>
  </si>
  <si>
    <t>保育士等採用経費</t>
    <rPh sb="0" eb="3">
      <t>ホイクシ</t>
    </rPh>
    <rPh sb="3" eb="4">
      <t>ナド</t>
    </rPh>
    <rPh sb="4" eb="6">
      <t>サイヨウ</t>
    </rPh>
    <rPh sb="6" eb="8">
      <t>ケイヒ</t>
    </rPh>
    <phoneticPr fontId="2"/>
  </si>
  <si>
    <t>保育士等採用経費</t>
    <rPh sb="0" eb="3">
      <t>ホイクシ</t>
    </rPh>
    <rPh sb="3" eb="4">
      <t>ナド</t>
    </rPh>
    <rPh sb="4" eb="6">
      <t>サイヨウ</t>
    </rPh>
    <rPh sb="6" eb="8">
      <t>ケイヒ</t>
    </rPh>
    <phoneticPr fontId="2"/>
  </si>
  <si>
    <t>×</t>
    <phoneticPr fontId="2"/>
  </si>
  <si>
    <t>３歳未満児</t>
    <rPh sb="1" eb="2">
      <t>サイ</t>
    </rPh>
    <rPh sb="2" eb="4">
      <t>ミマン</t>
    </rPh>
    <rPh sb="4" eb="5">
      <t>ジ</t>
    </rPh>
    <phoneticPr fontId="2"/>
  </si>
  <si>
    <t>３歳児以上児</t>
    <rPh sb="1" eb="3">
      <t>サイジ</t>
    </rPh>
    <rPh sb="3" eb="5">
      <t>イジョウ</t>
    </rPh>
    <rPh sb="5" eb="6">
      <t>ジ</t>
    </rPh>
    <phoneticPr fontId="2"/>
  </si>
  <si>
    <t>=</t>
    <phoneticPr fontId="2"/>
  </si>
  <si>
    <t>算定額</t>
    <rPh sb="0" eb="2">
      <t>サンテイ</t>
    </rPh>
    <rPh sb="2" eb="3">
      <t>ガク</t>
    </rPh>
    <phoneticPr fontId="2"/>
  </si>
  <si>
    <t>事業内容</t>
    <rPh sb="0" eb="2">
      <t>ジギョウ</t>
    </rPh>
    <rPh sb="2" eb="4">
      <t>ナイヨウ</t>
    </rPh>
    <phoneticPr fontId="2"/>
  </si>
  <si>
    <t>実施月日</t>
    <rPh sb="0" eb="2">
      <t>ジッシ</t>
    </rPh>
    <rPh sb="2" eb="4">
      <t>ガッピ</t>
    </rPh>
    <phoneticPr fontId="2"/>
  </si>
  <si>
    <t>金額</t>
    <rPh sb="0" eb="2">
      <t>キンガク</t>
    </rPh>
    <phoneticPr fontId="2"/>
  </si>
  <si>
    <t>補助額</t>
    <rPh sb="0" eb="2">
      <t>ホジョ</t>
    </rPh>
    <rPh sb="2" eb="3">
      <t>ガク</t>
    </rPh>
    <phoneticPr fontId="2"/>
  </si>
  <si>
    <t>補助額</t>
    <rPh sb="0" eb="2">
      <t>ホジョ</t>
    </rPh>
    <rPh sb="2" eb="3">
      <t>ガク</t>
    </rPh>
    <phoneticPr fontId="2"/>
  </si>
  <si>
    <t>【注意】</t>
    <rPh sb="1" eb="3">
      <t>チュウイ</t>
    </rPh>
    <phoneticPr fontId="2"/>
  </si>
  <si>
    <t>　１．「Ｂ」欄は、光熱水費、給食費、おやつ代等の経費を記入してください。</t>
    <phoneticPr fontId="11"/>
  </si>
  <si>
    <t>２．「Ｄ」欄は、一時保育料の他、給食費、おやつ代等を徴収している場合は含めて記入してください。</t>
    <phoneticPr fontId="11"/>
  </si>
  <si>
    <t>３．補助額は、「Ｇ」欄と「Ｈ」欄の額を比較して少ない方の額となります。</t>
    <phoneticPr fontId="11"/>
  </si>
  <si>
    <t>生年月日</t>
    <rPh sb="0" eb="2">
      <t>セイネン</t>
    </rPh>
    <rPh sb="2" eb="4">
      <t>ガッピ</t>
    </rPh>
    <phoneticPr fontId="2"/>
  </si>
  <si>
    <t>令和７年度</t>
    <rPh sb="0" eb="2">
      <t>レイワ</t>
    </rPh>
    <rPh sb="3" eb="5">
      <t>ネンド</t>
    </rPh>
    <phoneticPr fontId="2"/>
  </si>
  <si>
    <t>②生年月日</t>
    <rPh sb="1" eb="3">
      <t>セイネン</t>
    </rPh>
    <rPh sb="3" eb="5">
      <t>ガッピ</t>
    </rPh>
    <phoneticPr fontId="2"/>
  </si>
  <si>
    <t>③手帳種別</t>
    <rPh sb="1" eb="3">
      <t>テチョウ</t>
    </rPh>
    <rPh sb="3" eb="5">
      <t>シュベツ</t>
    </rPh>
    <phoneticPr fontId="2"/>
  </si>
  <si>
    <t>⑤特児受給</t>
    <rPh sb="1" eb="3">
      <t>トクジ</t>
    </rPh>
    <rPh sb="3" eb="5">
      <t>ジュキュウ</t>
    </rPh>
    <phoneticPr fontId="2"/>
  </si>
  <si>
    <t>⑥多胎児</t>
    <rPh sb="1" eb="3">
      <t>タタイ</t>
    </rPh>
    <rPh sb="3" eb="4">
      <t>ジ</t>
    </rPh>
    <phoneticPr fontId="2"/>
  </si>
  <si>
    <t>⑦添付書類</t>
    <rPh sb="1" eb="3">
      <t>テンプ</t>
    </rPh>
    <rPh sb="3" eb="5">
      <t>ショルイ</t>
    </rPh>
    <phoneticPr fontId="2"/>
  </si>
  <si>
    <t>病児保育</t>
    <rPh sb="0" eb="2">
      <t>ビョウジ</t>
    </rPh>
    <rPh sb="2" eb="4">
      <t>ホイク</t>
    </rPh>
    <phoneticPr fontId="2"/>
  </si>
  <si>
    <t>病児・病後児給食助成</t>
    <rPh sb="0" eb="2">
      <t>ビョウジ</t>
    </rPh>
    <rPh sb="3" eb="5">
      <t>ビョウゴ</t>
    </rPh>
    <rPh sb="5" eb="6">
      <t>ジ</t>
    </rPh>
    <rPh sb="6" eb="8">
      <t>キュウショク</t>
    </rPh>
    <rPh sb="8" eb="10">
      <t>ジョセイ</t>
    </rPh>
    <phoneticPr fontId="2"/>
  </si>
  <si>
    <t>保育士等研修支援</t>
    <rPh sb="0" eb="6">
      <t>ホイクシトウケンシュウ</t>
    </rPh>
    <rPh sb="6" eb="8">
      <t>シエン</t>
    </rPh>
    <phoneticPr fontId="2"/>
  </si>
  <si>
    <t>障害児保育費</t>
    <rPh sb="0" eb="2">
      <t>ショウガイ</t>
    </rPh>
    <rPh sb="2" eb="3">
      <t>ジ</t>
    </rPh>
    <rPh sb="3" eb="5">
      <t>ホイク</t>
    </rPh>
    <rPh sb="5" eb="6">
      <t>ヒ</t>
    </rPh>
    <phoneticPr fontId="2"/>
  </si>
  <si>
    <t>障害児保育奨励費</t>
    <rPh sb="0" eb="2">
      <t>ショウガイ</t>
    </rPh>
    <rPh sb="2" eb="3">
      <t>ジ</t>
    </rPh>
    <rPh sb="3" eb="5">
      <t>ホイク</t>
    </rPh>
    <rPh sb="5" eb="7">
      <t>ショウレイ</t>
    </rPh>
    <rPh sb="7" eb="8">
      <t>ヒ</t>
    </rPh>
    <phoneticPr fontId="2"/>
  </si>
  <si>
    <t>概要</t>
    <rPh sb="0" eb="2">
      <t>ガイヨウ</t>
    </rPh>
    <phoneticPr fontId="2"/>
  </si>
  <si>
    <t>共済掛金額単価×入所児童数（センター負担金算定人数）</t>
    <rPh sb="0" eb="2">
      <t>キョウサイ</t>
    </rPh>
    <rPh sb="2" eb="4">
      <t>カケキン</t>
    </rPh>
    <rPh sb="4" eb="5">
      <t>ガク</t>
    </rPh>
    <rPh sb="5" eb="7">
      <t>タンカ</t>
    </rPh>
    <rPh sb="8" eb="10">
      <t>ニュウショ</t>
    </rPh>
    <rPh sb="10" eb="12">
      <t>ジドウ</t>
    </rPh>
    <rPh sb="12" eb="13">
      <t>スウ</t>
    </rPh>
    <rPh sb="18" eb="20">
      <t>フタン</t>
    </rPh>
    <rPh sb="20" eb="21">
      <t>キン</t>
    </rPh>
    <rPh sb="21" eb="23">
      <t>サンテイ</t>
    </rPh>
    <rPh sb="23" eb="25">
      <t>ニンズウ</t>
    </rPh>
    <phoneticPr fontId="2"/>
  </si>
  <si>
    <t>給食費口振手数料</t>
    <rPh sb="0" eb="3">
      <t>キュウショクヒ</t>
    </rPh>
    <rPh sb="3" eb="5">
      <t>コウフリ</t>
    </rPh>
    <rPh sb="5" eb="8">
      <t>テスウリョウ</t>
    </rPh>
    <phoneticPr fontId="2"/>
  </si>
  <si>
    <t>補助対象額一覧</t>
    <rPh sb="0" eb="2">
      <t>ホジョ</t>
    </rPh>
    <rPh sb="2" eb="4">
      <t>タイショウ</t>
    </rPh>
    <rPh sb="4" eb="5">
      <t>ガク</t>
    </rPh>
    <rPh sb="5" eb="7">
      <t>イチラン</t>
    </rPh>
    <phoneticPr fontId="2"/>
  </si>
  <si>
    <t>円</t>
    <rPh sb="0" eb="1">
      <t>エン</t>
    </rPh>
    <phoneticPr fontId="2"/>
  </si>
  <si>
    <t>対象件数</t>
    <rPh sb="0" eb="2">
      <t>タイショウ</t>
    </rPh>
    <rPh sb="2" eb="4">
      <t>ケンスウ</t>
    </rPh>
    <phoneticPr fontId="2"/>
  </si>
  <si>
    <t>令和７年度</t>
    <rPh sb="0" eb="2">
      <t>レイワ</t>
    </rPh>
    <rPh sb="3" eb="5">
      <t>ネンド</t>
    </rPh>
    <phoneticPr fontId="11"/>
  </si>
  <si>
    <t>令和７年度保育士等研修支援事業補助額積算表（兼研修参加計画書）</t>
    <rPh sb="0" eb="1">
      <t>レイ</t>
    </rPh>
    <rPh sb="1" eb="2">
      <t>ワ</t>
    </rPh>
    <rPh sb="3" eb="5">
      <t>ネンド</t>
    </rPh>
    <rPh sb="5" eb="8">
      <t>ホイクシ</t>
    </rPh>
    <rPh sb="8" eb="9">
      <t>トウ</t>
    </rPh>
    <rPh sb="9" eb="11">
      <t>ケンシュウ</t>
    </rPh>
    <rPh sb="11" eb="13">
      <t>シエン</t>
    </rPh>
    <rPh sb="13" eb="15">
      <t>ジギョウ</t>
    </rPh>
    <rPh sb="15" eb="17">
      <t>ホジョ</t>
    </rPh>
    <rPh sb="17" eb="18">
      <t>ガク</t>
    </rPh>
    <rPh sb="18" eb="20">
      <t>セキサン</t>
    </rPh>
    <rPh sb="20" eb="21">
      <t>ヒョウ</t>
    </rPh>
    <rPh sb="22" eb="23">
      <t>ケン</t>
    </rPh>
    <rPh sb="23" eb="25">
      <t>ケンシュウ</t>
    </rPh>
    <rPh sb="27" eb="29">
      <t>ケイカク</t>
    </rPh>
    <phoneticPr fontId="2"/>
  </si>
  <si>
    <t>調整点数
案件</t>
    <rPh sb="0" eb="2">
      <t>チョウセイ</t>
    </rPh>
    <rPh sb="2" eb="4">
      <t>テンスウ</t>
    </rPh>
    <rPh sb="5" eb="7">
      <t>アンケン</t>
    </rPh>
    <phoneticPr fontId="2"/>
  </si>
  <si>
    <t>一般合計</t>
    <rPh sb="0" eb="2">
      <t>イッパン</t>
    </rPh>
    <rPh sb="2" eb="4">
      <t>ゴウケイ</t>
    </rPh>
    <phoneticPr fontId="2"/>
  </si>
  <si>
    <t>要保護合計</t>
    <rPh sb="0" eb="3">
      <t>ヨウホゴ</t>
    </rPh>
    <rPh sb="3" eb="5">
      <t>ゴウケイ</t>
    </rPh>
    <phoneticPr fontId="2"/>
  </si>
  <si>
    <t>給食助成費</t>
    <rPh sb="0" eb="2">
      <t>キュウショク</t>
    </rPh>
    <rPh sb="2" eb="4">
      <t>ジョセイ</t>
    </rPh>
    <rPh sb="4" eb="5">
      <t>ヒ</t>
    </rPh>
    <phoneticPr fontId="2"/>
  </si>
  <si>
    <t>施設賠償責任保険料</t>
    <rPh sb="0" eb="2">
      <t>シセツ</t>
    </rPh>
    <rPh sb="2" eb="4">
      <t>バイショウ</t>
    </rPh>
    <rPh sb="4" eb="6">
      <t>セキニン</t>
    </rPh>
    <rPh sb="6" eb="8">
      <t>ホケン</t>
    </rPh>
    <rPh sb="8" eb="9">
      <t>リョウ</t>
    </rPh>
    <phoneticPr fontId="2"/>
  </si>
  <si>
    <t>施設賠償責任保険の加入に要する費用（上限50,000円）</t>
    <rPh sb="0" eb="2">
      <t>シセツ</t>
    </rPh>
    <rPh sb="2" eb="4">
      <t>バイショウ</t>
    </rPh>
    <rPh sb="4" eb="6">
      <t>セキニン</t>
    </rPh>
    <rPh sb="6" eb="8">
      <t>ホケン</t>
    </rPh>
    <rPh sb="9" eb="11">
      <t>カニュウ</t>
    </rPh>
    <rPh sb="12" eb="13">
      <t>ヨウ</t>
    </rPh>
    <rPh sb="15" eb="17">
      <t>ヒヨウ</t>
    </rPh>
    <rPh sb="18" eb="20">
      <t>ジョウゲン</t>
    </rPh>
    <rPh sb="26" eb="27">
      <t>エン</t>
    </rPh>
    <phoneticPr fontId="2"/>
  </si>
  <si>
    <t>保育士等雇用費</t>
    <rPh sb="0" eb="4">
      <t>ホイクシナド</t>
    </rPh>
    <rPh sb="4" eb="7">
      <t>コヨウヒ</t>
    </rPh>
    <phoneticPr fontId="2"/>
  </si>
  <si>
    <t>年額3,885,056円</t>
    <rPh sb="0" eb="2">
      <t>ネンガク</t>
    </rPh>
    <rPh sb="11" eb="12">
      <t>エン</t>
    </rPh>
    <phoneticPr fontId="2"/>
  </si>
  <si>
    <t>期間前保育費</t>
    <rPh sb="0" eb="2">
      <t>キカン</t>
    </rPh>
    <rPh sb="2" eb="3">
      <t>マエ</t>
    </rPh>
    <rPh sb="3" eb="5">
      <t>ホイク</t>
    </rPh>
    <rPh sb="5" eb="6">
      <t>ヒ</t>
    </rPh>
    <phoneticPr fontId="2"/>
  </si>
  <si>
    <t>公定価格基準に定める公定価格×保育の提供日数÷25</t>
    <rPh sb="0" eb="2">
      <t>コウテイ</t>
    </rPh>
    <rPh sb="2" eb="4">
      <t>カカク</t>
    </rPh>
    <rPh sb="4" eb="6">
      <t>キジュン</t>
    </rPh>
    <rPh sb="7" eb="8">
      <t>サダ</t>
    </rPh>
    <rPh sb="10" eb="12">
      <t>コウテイ</t>
    </rPh>
    <rPh sb="12" eb="14">
      <t>カカク</t>
    </rPh>
    <rPh sb="15" eb="17">
      <t>ホイク</t>
    </rPh>
    <rPh sb="18" eb="20">
      <t>テイキョウ</t>
    </rPh>
    <rPh sb="20" eb="22">
      <t>ニッスウ</t>
    </rPh>
    <phoneticPr fontId="2"/>
  </si>
  <si>
    <t>健康診断にかかった経費（上限143,000円）</t>
    <rPh sb="0" eb="2">
      <t>ケンコウ</t>
    </rPh>
    <rPh sb="2" eb="4">
      <t>シンダン</t>
    </rPh>
    <rPh sb="9" eb="11">
      <t>ケイヒ</t>
    </rPh>
    <rPh sb="12" eb="14">
      <t>ジョウゲン</t>
    </rPh>
    <rPh sb="21" eb="22">
      <t>エン</t>
    </rPh>
    <phoneticPr fontId="2"/>
  </si>
  <si>
    <t>種類</t>
    <rPh sb="0" eb="2">
      <t>シュルイ</t>
    </rPh>
    <phoneticPr fontId="2"/>
  </si>
  <si>
    <t>市単独</t>
    <rPh sb="0" eb="1">
      <t>シ</t>
    </rPh>
    <rPh sb="1" eb="3">
      <t>タンドク</t>
    </rPh>
    <phoneticPr fontId="2"/>
  </si>
  <si>
    <t>低年齢児受入依対策緊急支援事業費</t>
    <rPh sb="0" eb="3">
      <t>テイネンレイ</t>
    </rPh>
    <rPh sb="3" eb="4">
      <t>ジ</t>
    </rPh>
    <rPh sb="4" eb="6">
      <t>ウケイレ</t>
    </rPh>
    <rPh sb="6" eb="7">
      <t>イ</t>
    </rPh>
    <rPh sb="7" eb="9">
      <t>タイサク</t>
    </rPh>
    <rPh sb="9" eb="11">
      <t>キンキュウ</t>
    </rPh>
    <rPh sb="11" eb="13">
      <t>シエン</t>
    </rPh>
    <rPh sb="13" eb="16">
      <t>ジギョウヒ</t>
    </rPh>
    <phoneticPr fontId="2"/>
  </si>
  <si>
    <t>民間保育所健康管理体制強化事業費</t>
    <rPh sb="0" eb="2">
      <t>ミンカン</t>
    </rPh>
    <rPh sb="2" eb="4">
      <t>ホイク</t>
    </rPh>
    <rPh sb="4" eb="5">
      <t>ショ</t>
    </rPh>
    <rPh sb="5" eb="7">
      <t>ケンコウ</t>
    </rPh>
    <rPh sb="7" eb="9">
      <t>カンリ</t>
    </rPh>
    <rPh sb="9" eb="11">
      <t>タイセイ</t>
    </rPh>
    <rPh sb="11" eb="13">
      <t>キョウカ</t>
    </rPh>
    <rPh sb="13" eb="16">
      <t>ジギョウヒ</t>
    </rPh>
    <phoneticPr fontId="2"/>
  </si>
  <si>
    <t>県協調</t>
    <rPh sb="0" eb="1">
      <t>ケン</t>
    </rPh>
    <rPh sb="1" eb="3">
      <t>キョウチョウ</t>
    </rPh>
    <phoneticPr fontId="2"/>
  </si>
  <si>
    <t>〇一般型（専任の保育士の配置が必要）
50人未満：1,473,000円
50人以上100人未満:1,973,000円
100人以上200人未満:2,444,000円
200人以上300人未満：2,945,000円
300人以上900人未満：3,240,000円
900人以上1,500人未満:3,470,000円
1,500人以上2,100人未満：5,012,000人
〇余裕活用型
児童１名につき日額2,600円
〇一般型及び余裕活用型共通
特別支援児童（障がい児及び多胎児）加算
日額3,900円</t>
    <rPh sb="1" eb="3">
      <t>イッパン</t>
    </rPh>
    <rPh sb="3" eb="4">
      <t>カタ</t>
    </rPh>
    <rPh sb="12" eb="14">
      <t>ハイチ</t>
    </rPh>
    <rPh sb="15" eb="17">
      <t>ヒツヨウ</t>
    </rPh>
    <rPh sb="21" eb="22">
      <t>ニン</t>
    </rPh>
    <rPh sb="22" eb="24">
      <t>ミマン</t>
    </rPh>
    <rPh sb="34" eb="35">
      <t>エン</t>
    </rPh>
    <rPh sb="38" eb="39">
      <t>ニン</t>
    </rPh>
    <rPh sb="39" eb="41">
      <t>イジョウ</t>
    </rPh>
    <rPh sb="44" eb="45">
      <t>ニン</t>
    </rPh>
    <rPh sb="45" eb="47">
      <t>ミマン</t>
    </rPh>
    <rPh sb="57" eb="58">
      <t>エン</t>
    </rPh>
    <rPh sb="62" eb="65">
      <t>ニンイジョウ</t>
    </rPh>
    <rPh sb="68" eb="69">
      <t>ニン</t>
    </rPh>
    <rPh sb="69" eb="71">
      <t>ミマン</t>
    </rPh>
    <rPh sb="81" eb="82">
      <t>エン</t>
    </rPh>
    <rPh sb="86" eb="87">
      <t>ニン</t>
    </rPh>
    <rPh sb="87" eb="89">
      <t>イジョウ</t>
    </rPh>
    <rPh sb="92" eb="93">
      <t>ニン</t>
    </rPh>
    <rPh sb="93" eb="95">
      <t>ミマン</t>
    </rPh>
    <rPh sb="105" eb="106">
      <t>エン</t>
    </rPh>
    <rPh sb="110" eb="111">
      <t>ニン</t>
    </rPh>
    <rPh sb="111" eb="113">
      <t>イジョウ</t>
    </rPh>
    <rPh sb="116" eb="117">
      <t>ニン</t>
    </rPh>
    <rPh sb="117" eb="119">
      <t>ミマン</t>
    </rPh>
    <rPh sb="129" eb="130">
      <t>エン</t>
    </rPh>
    <rPh sb="134" eb="135">
      <t>ニン</t>
    </rPh>
    <rPh sb="135" eb="137">
      <t>イジョウ</t>
    </rPh>
    <rPh sb="142" eb="143">
      <t>ニン</t>
    </rPh>
    <rPh sb="143" eb="145">
      <t>ミマン</t>
    </rPh>
    <rPh sb="155" eb="156">
      <t>エン</t>
    </rPh>
    <rPh sb="162" eb="163">
      <t>ニン</t>
    </rPh>
    <rPh sb="163" eb="165">
      <t>イジョウ</t>
    </rPh>
    <rPh sb="170" eb="171">
      <t>ニン</t>
    </rPh>
    <rPh sb="171" eb="173">
      <t>ミマン</t>
    </rPh>
    <rPh sb="183" eb="184">
      <t>ニン</t>
    </rPh>
    <rPh sb="186" eb="188">
      <t>ヨユウ</t>
    </rPh>
    <rPh sb="188" eb="191">
      <t>カツヨウガタ</t>
    </rPh>
    <rPh sb="192" eb="194">
      <t>ジドウ</t>
    </rPh>
    <rPh sb="195" eb="196">
      <t>メイ</t>
    </rPh>
    <rPh sb="199" eb="201">
      <t>ニチガク</t>
    </rPh>
    <rPh sb="206" eb="207">
      <t>エン</t>
    </rPh>
    <rPh sb="209" eb="211">
      <t>イッパン</t>
    </rPh>
    <rPh sb="211" eb="212">
      <t>カタ</t>
    </rPh>
    <rPh sb="212" eb="213">
      <t>オヨ</t>
    </rPh>
    <rPh sb="214" eb="216">
      <t>ヨユウ</t>
    </rPh>
    <rPh sb="216" eb="219">
      <t>カツヨウガタ</t>
    </rPh>
    <rPh sb="219" eb="221">
      <t>キョウツウ</t>
    </rPh>
    <rPh sb="222" eb="224">
      <t>トクベツ</t>
    </rPh>
    <rPh sb="224" eb="226">
      <t>シエン</t>
    </rPh>
    <rPh sb="226" eb="228">
      <t>ジドウ</t>
    </rPh>
    <phoneticPr fontId="2"/>
  </si>
  <si>
    <t>〇病児保育事業費
病児対応型
基本分：年額6,270,000円
改善分：年額2,538,000円
加算分　50人以上100人未満　1,130,000円
　　　　　　100人以上150人未満　1,695,000円
　　　　　　150人以上200人未満　2,260,000円
　　　　　　200人以上300人未満　3,390,000円</t>
    <rPh sb="1" eb="3">
      <t>ビョウジ</t>
    </rPh>
    <rPh sb="3" eb="5">
      <t>ホイク</t>
    </rPh>
    <rPh sb="5" eb="7">
      <t>ジギョウ</t>
    </rPh>
    <rPh sb="7" eb="8">
      <t>ヒ</t>
    </rPh>
    <rPh sb="9" eb="11">
      <t>ビョウジ</t>
    </rPh>
    <rPh sb="11" eb="14">
      <t>タイオウガタ</t>
    </rPh>
    <rPh sb="15" eb="17">
      <t>キホン</t>
    </rPh>
    <rPh sb="17" eb="18">
      <t>ブン</t>
    </rPh>
    <rPh sb="19" eb="21">
      <t>ネンガク</t>
    </rPh>
    <rPh sb="30" eb="31">
      <t>エン</t>
    </rPh>
    <rPh sb="32" eb="34">
      <t>カイゼン</t>
    </rPh>
    <rPh sb="34" eb="35">
      <t>ブン</t>
    </rPh>
    <rPh sb="36" eb="38">
      <t>ネンガク</t>
    </rPh>
    <rPh sb="47" eb="48">
      <t>エン</t>
    </rPh>
    <rPh sb="49" eb="51">
      <t>カサン</t>
    </rPh>
    <rPh sb="51" eb="52">
      <t>ブン</t>
    </rPh>
    <rPh sb="55" eb="58">
      <t>ニンイジョウ</t>
    </rPh>
    <rPh sb="61" eb="62">
      <t>ニン</t>
    </rPh>
    <rPh sb="62" eb="64">
      <t>ミマン</t>
    </rPh>
    <rPh sb="74" eb="75">
      <t>エン</t>
    </rPh>
    <rPh sb="85" eb="86">
      <t>ニン</t>
    </rPh>
    <rPh sb="86" eb="88">
      <t>イジョウ</t>
    </rPh>
    <rPh sb="91" eb="92">
      <t>ニン</t>
    </rPh>
    <rPh sb="92" eb="94">
      <t>ミマン</t>
    </rPh>
    <rPh sb="104" eb="105">
      <t>エン</t>
    </rPh>
    <rPh sb="115" eb="116">
      <t>ニン</t>
    </rPh>
    <rPh sb="116" eb="118">
      <t>イジョウ</t>
    </rPh>
    <rPh sb="121" eb="122">
      <t>ニン</t>
    </rPh>
    <rPh sb="122" eb="124">
      <t>ミマン</t>
    </rPh>
    <rPh sb="134" eb="135">
      <t>エン</t>
    </rPh>
    <rPh sb="145" eb="146">
      <t>ニン</t>
    </rPh>
    <rPh sb="146" eb="148">
      <t>イジョウ</t>
    </rPh>
    <rPh sb="151" eb="152">
      <t>ニン</t>
    </rPh>
    <rPh sb="152" eb="154">
      <t>ミマン</t>
    </rPh>
    <rPh sb="164" eb="165">
      <t>エン</t>
    </rPh>
    <phoneticPr fontId="2"/>
  </si>
  <si>
    <t>病後児対応型
基本分：年額4,113,000円
改善分：年額2,225,000円
加算分　50人以上100人未満　1,300,000円
　　　　　　100人以上150人未満　1,593,000円
　　　　　　150人以上200人未満　2,124,000円
　　　　　　200人以上300人未満　3,186,000円</t>
    <phoneticPr fontId="2"/>
  </si>
  <si>
    <t>公定価格基準に定める休日保育加算額×0.2</t>
    <rPh sb="0" eb="2">
      <t>コウテイ</t>
    </rPh>
    <rPh sb="2" eb="4">
      <t>カカク</t>
    </rPh>
    <rPh sb="4" eb="6">
      <t>キジュン</t>
    </rPh>
    <rPh sb="7" eb="8">
      <t>サダ</t>
    </rPh>
    <rPh sb="10" eb="12">
      <t>キュウジツ</t>
    </rPh>
    <rPh sb="12" eb="14">
      <t>ホイク</t>
    </rPh>
    <rPh sb="14" eb="16">
      <t>カサン</t>
    </rPh>
    <rPh sb="16" eb="17">
      <t>ガク</t>
    </rPh>
    <phoneticPr fontId="2"/>
  </si>
  <si>
    <t>年間延べ対象児童数×300円</t>
    <rPh sb="0" eb="2">
      <t>ネンカン</t>
    </rPh>
    <rPh sb="2" eb="3">
      <t>ノ</t>
    </rPh>
    <rPh sb="4" eb="6">
      <t>タイショウ</t>
    </rPh>
    <rPh sb="6" eb="8">
      <t>ジドウ</t>
    </rPh>
    <rPh sb="8" eb="9">
      <t>スウ</t>
    </rPh>
    <rPh sb="13" eb="14">
      <t>エン</t>
    </rPh>
    <phoneticPr fontId="2"/>
  </si>
  <si>
    <t>児童1人あたり月額169,151円
対象児童数×補助単価（169,151円）×入所延べ月数</t>
    <rPh sb="0" eb="2">
      <t>ジドウ</t>
    </rPh>
    <rPh sb="3" eb="4">
      <t>ヒト</t>
    </rPh>
    <rPh sb="7" eb="9">
      <t>ゲツガク</t>
    </rPh>
    <rPh sb="16" eb="17">
      <t>エン</t>
    </rPh>
    <rPh sb="18" eb="20">
      <t>タイショウ</t>
    </rPh>
    <rPh sb="20" eb="22">
      <t>ジドウ</t>
    </rPh>
    <rPh sb="22" eb="23">
      <t>スウ</t>
    </rPh>
    <rPh sb="24" eb="26">
      <t>ホジョ</t>
    </rPh>
    <rPh sb="26" eb="28">
      <t>タンカ</t>
    </rPh>
    <rPh sb="36" eb="37">
      <t>エン</t>
    </rPh>
    <rPh sb="39" eb="41">
      <t>ニュウショ</t>
    </rPh>
    <rPh sb="41" eb="42">
      <t>ノ</t>
    </rPh>
    <rPh sb="43" eb="45">
      <t>ツキスウ</t>
    </rPh>
    <phoneticPr fontId="2"/>
  </si>
  <si>
    <t>児童3人までにつき142,135円
月補助対象人数の算出
対象児童数×1/3(小数点以下繰り上げ）×補助単価(142,135円）×入所延べ月数</t>
    <rPh sb="0" eb="2">
      <t>ジドウ</t>
    </rPh>
    <rPh sb="3" eb="4">
      <t>ヒト</t>
    </rPh>
    <rPh sb="16" eb="17">
      <t>エン</t>
    </rPh>
    <rPh sb="18" eb="19">
      <t>ツキ</t>
    </rPh>
    <rPh sb="19" eb="21">
      <t>ホジョ</t>
    </rPh>
    <rPh sb="21" eb="23">
      <t>タイショウ</t>
    </rPh>
    <rPh sb="23" eb="25">
      <t>ニンズウ</t>
    </rPh>
    <rPh sb="26" eb="28">
      <t>サンシュツ</t>
    </rPh>
    <rPh sb="29" eb="31">
      <t>タイショウ</t>
    </rPh>
    <rPh sb="31" eb="33">
      <t>ジドウ</t>
    </rPh>
    <rPh sb="33" eb="34">
      <t>スウ</t>
    </rPh>
    <rPh sb="50" eb="52">
      <t>ホジョ</t>
    </rPh>
    <rPh sb="52" eb="54">
      <t>タンカ</t>
    </rPh>
    <rPh sb="62" eb="63">
      <t>エン</t>
    </rPh>
    <rPh sb="65" eb="67">
      <t>ニュウショ</t>
    </rPh>
    <rPh sb="67" eb="68">
      <t>ノ</t>
    </rPh>
    <rPh sb="69" eb="71">
      <t>ツキスウ</t>
    </rPh>
    <phoneticPr fontId="2"/>
  </si>
  <si>
    <t>１件当たり100円を上限とする。</t>
    <rPh sb="1" eb="2">
      <t>ケン</t>
    </rPh>
    <rPh sb="2" eb="3">
      <t>ア</t>
    </rPh>
    <rPh sb="8" eb="9">
      <t>エン</t>
    </rPh>
    <rPh sb="10" eb="12">
      <t>ジョウゲン</t>
    </rPh>
    <phoneticPr fontId="2"/>
  </si>
  <si>
    <t>3歳未満児延べ児童数×6，000円
3歳以上児延べ児童数×3，000円</t>
    <phoneticPr fontId="2"/>
  </si>
  <si>
    <t>保育士1人当たり月額316,402×配置月数（最大6か月）</t>
    <rPh sb="0" eb="3">
      <t>ホイクシ</t>
    </rPh>
    <rPh sb="4" eb="5">
      <t>ヒト</t>
    </rPh>
    <rPh sb="5" eb="6">
      <t>ア</t>
    </rPh>
    <rPh sb="8" eb="10">
      <t>ゲツガク</t>
    </rPh>
    <rPh sb="18" eb="20">
      <t>ハイチ</t>
    </rPh>
    <rPh sb="20" eb="22">
      <t>ゲッスウ</t>
    </rPh>
    <rPh sb="23" eb="25">
      <t>サイダイ</t>
    </rPh>
    <rPh sb="27" eb="28">
      <t>ゲツ</t>
    </rPh>
    <phoneticPr fontId="2"/>
  </si>
  <si>
    <t>要保護児童保育所受入促進事業</t>
    <phoneticPr fontId="2"/>
  </si>
  <si>
    <t>要保護児童保育所受入促進事業</t>
    <rPh sb="0" eb="3">
      <t>ヨウホゴ</t>
    </rPh>
    <rPh sb="3" eb="5">
      <t>ジドウ</t>
    </rPh>
    <rPh sb="5" eb="7">
      <t>ホイク</t>
    </rPh>
    <rPh sb="7" eb="8">
      <t>ショ</t>
    </rPh>
    <rPh sb="8" eb="10">
      <t>ウケイレ</t>
    </rPh>
    <rPh sb="10" eb="12">
      <t>ソクシン</t>
    </rPh>
    <rPh sb="12" eb="14">
      <t>ジギョウ</t>
    </rPh>
    <phoneticPr fontId="2"/>
  </si>
  <si>
    <t>地域育児センター機能強化費</t>
    <rPh sb="0" eb="2">
      <t>チイキ</t>
    </rPh>
    <rPh sb="2" eb="4">
      <t>イクジ</t>
    </rPh>
    <rPh sb="8" eb="10">
      <t>キノウ</t>
    </rPh>
    <rPh sb="10" eb="12">
      <t>キョウカ</t>
    </rPh>
    <rPh sb="12" eb="13">
      <t>ヒ</t>
    </rPh>
    <phoneticPr fontId="2"/>
  </si>
  <si>
    <t>延長保育促進事業</t>
    <rPh sb="0" eb="2">
      <t>エンチョウ</t>
    </rPh>
    <rPh sb="2" eb="4">
      <t>ホイク</t>
    </rPh>
    <rPh sb="4" eb="6">
      <t>ソクシン</t>
    </rPh>
    <rPh sb="6" eb="8">
      <t>ジギョウ</t>
    </rPh>
    <phoneticPr fontId="2"/>
  </si>
  <si>
    <t>一時預かり事業費</t>
    <rPh sb="0" eb="2">
      <t>イチジ</t>
    </rPh>
    <rPh sb="2" eb="3">
      <t>アズ</t>
    </rPh>
    <rPh sb="5" eb="7">
      <t>ジギョウ</t>
    </rPh>
    <rPh sb="7" eb="8">
      <t>ヒ</t>
    </rPh>
    <phoneticPr fontId="2"/>
  </si>
  <si>
    <t>休日保育事業助成費</t>
    <rPh sb="0" eb="2">
      <t>キュウジツ</t>
    </rPh>
    <rPh sb="2" eb="4">
      <t>ホイク</t>
    </rPh>
    <rPh sb="4" eb="6">
      <t>ジギョウ</t>
    </rPh>
    <rPh sb="6" eb="8">
      <t>ジョセイ</t>
    </rPh>
    <rPh sb="8" eb="9">
      <t>ヒ</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</si>
  <si>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</si>
  <si>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保育士宿舎借り上げ補助事業</t>
    <rPh sb="0" eb="3">
      <t>ホイクシ</t>
    </rPh>
    <rPh sb="3" eb="5">
      <t>シュクシャ</t>
    </rPh>
    <rPh sb="5" eb="6">
      <t>カ</t>
    </rPh>
    <rPh sb="7" eb="8">
      <t>ア</t>
    </rPh>
    <rPh sb="9" eb="11">
      <t>ホジョ</t>
    </rPh>
    <rPh sb="11" eb="13">
      <t>ジギョウ</t>
    </rPh>
    <phoneticPr fontId="2"/>
  </si>
  <si>
    <t>保健衛生助成費（尿検査）</t>
    <rPh sb="0" eb="2">
      <t>ホケン</t>
    </rPh>
    <rPh sb="2" eb="4">
      <t>エイセイ</t>
    </rPh>
    <rPh sb="4" eb="6">
      <t>ジョセイ</t>
    </rPh>
    <rPh sb="6" eb="7">
      <t>ヒ</t>
    </rPh>
    <rPh sb="8" eb="11">
      <t>ニョウケンサ</t>
    </rPh>
    <phoneticPr fontId="2"/>
  </si>
  <si>
    <t>嘱託医手当助成費（内科手当）</t>
    <rPh sb="0" eb="2">
      <t>ショクタク</t>
    </rPh>
    <rPh sb="2" eb="3">
      <t>イ</t>
    </rPh>
    <rPh sb="3" eb="5">
      <t>テアテ</t>
    </rPh>
    <rPh sb="5" eb="7">
      <t>ジョセイ</t>
    </rPh>
    <rPh sb="7" eb="8">
      <t>ヒ</t>
    </rPh>
    <rPh sb="9" eb="11">
      <t>ナイカ</t>
    </rPh>
    <rPh sb="11" eb="13">
      <t>テアテ</t>
    </rPh>
    <phoneticPr fontId="2"/>
  </si>
  <si>
    <t>経費総額の1/2を補助額とし、500，000円を上限とする。</t>
    <rPh sb="0" eb="2">
      <t>ケイヒ</t>
    </rPh>
    <rPh sb="2" eb="4">
      <t>ソウガク</t>
    </rPh>
    <rPh sb="11" eb="12">
      <t>ガク</t>
    </rPh>
    <phoneticPr fontId="2"/>
  </si>
  <si>
    <t>県協調</t>
    <rPh sb="0" eb="1">
      <t>ケン</t>
    </rPh>
    <rPh sb="1" eb="3">
      <t>キョウチョウ</t>
    </rPh>
    <phoneticPr fontId="2"/>
  </si>
  <si>
    <t>児童１人あたり230円
尿検査（年2回）受診児童数×230円</t>
    <rPh sb="0" eb="2">
      <t>ジドウ</t>
    </rPh>
    <rPh sb="3" eb="4">
      <t>ヒト</t>
    </rPh>
    <rPh sb="10" eb="11">
      <t>エン</t>
    </rPh>
    <rPh sb="12" eb="15">
      <t>ニョウケンサ</t>
    </rPh>
    <rPh sb="16" eb="17">
      <t>ネン</t>
    </rPh>
    <rPh sb="18" eb="19">
      <t>カイ</t>
    </rPh>
    <rPh sb="20" eb="22">
      <t>ジュシン</t>
    </rPh>
    <rPh sb="22" eb="24">
      <t>ジドウ</t>
    </rPh>
    <rPh sb="24" eb="25">
      <t>スウ</t>
    </rPh>
    <rPh sb="29" eb="30">
      <t>エン</t>
    </rPh>
    <phoneticPr fontId="2"/>
  </si>
  <si>
    <t>国協調</t>
    <rPh sb="0" eb="1">
      <t>クニ</t>
    </rPh>
    <rPh sb="1" eb="3">
      <t>キョウチョウ</t>
    </rPh>
    <phoneticPr fontId="2"/>
  </si>
  <si>
    <t>保育補助者雇上強化事業</t>
    <rPh sb="0" eb="2">
      <t>ホイク</t>
    </rPh>
    <rPh sb="2" eb="5">
      <t>ホジョシャ</t>
    </rPh>
    <rPh sb="5" eb="6">
      <t>ヤトイ</t>
    </rPh>
    <rPh sb="6" eb="7">
      <t>ア</t>
    </rPh>
    <rPh sb="7" eb="9">
      <t>キョウカ</t>
    </rPh>
    <rPh sb="9" eb="11">
      <t>ジギョウ</t>
    </rPh>
    <phoneticPr fontId="2"/>
  </si>
  <si>
    <t>保育体制強化事業</t>
    <rPh sb="0" eb="2">
      <t>ホイク</t>
    </rPh>
    <rPh sb="2" eb="4">
      <t>タイセイ</t>
    </rPh>
    <rPh sb="4" eb="6">
      <t>キョウカ</t>
    </rPh>
    <rPh sb="6" eb="8">
      <t>ジギョウ</t>
    </rPh>
    <phoneticPr fontId="2"/>
  </si>
  <si>
    <t>日本スポーツ振興センター負担金</t>
    <rPh sb="0" eb="2">
      <t>ニホン</t>
    </rPh>
    <rPh sb="6" eb="8">
      <t>シンコウ</t>
    </rPh>
    <rPh sb="12" eb="15">
      <t>フタンキン</t>
    </rPh>
    <phoneticPr fontId="2"/>
  </si>
  <si>
    <t>紙おむつ処分助成事業費</t>
    <rPh sb="0" eb="1">
      <t>カミ</t>
    </rPh>
    <rPh sb="4" eb="6">
      <t>ショブン</t>
    </rPh>
    <rPh sb="6" eb="8">
      <t>ジョセイ</t>
    </rPh>
    <rPh sb="8" eb="10">
      <t>ジギョウ</t>
    </rPh>
    <rPh sb="10" eb="11">
      <t>ヒ</t>
    </rPh>
    <phoneticPr fontId="2"/>
  </si>
  <si>
    <t>保育充実支援金</t>
    <rPh sb="0" eb="2">
      <t>ホイク</t>
    </rPh>
    <rPh sb="2" eb="4">
      <t>ジュウジツ</t>
    </rPh>
    <rPh sb="4" eb="6">
      <t>シエン</t>
    </rPh>
    <rPh sb="6" eb="7">
      <t>キン</t>
    </rPh>
    <phoneticPr fontId="2"/>
  </si>
  <si>
    <t>◇実際に支出したことが分かる領収書を添付してください。</t>
    <rPh sb="1" eb="3">
      <t>ジッサイ</t>
    </rPh>
    <rPh sb="4" eb="6">
      <t>シシュツ</t>
    </rPh>
    <rPh sb="11" eb="12">
      <t>ワ</t>
    </rPh>
    <rPh sb="14" eb="17">
      <t>リョウシュウショ</t>
    </rPh>
    <rPh sb="18" eb="20">
      <t>テンプ</t>
    </rPh>
    <phoneticPr fontId="2"/>
  </si>
  <si>
    <t>０～３歳児入所人数</t>
    <rPh sb="3" eb="5">
      <t>サイジ</t>
    </rPh>
    <rPh sb="5" eb="7">
      <t>ニュウショ</t>
    </rPh>
    <rPh sb="7" eb="9">
      <t>ニンズウ</t>
    </rPh>
    <phoneticPr fontId="2"/>
  </si>
  <si>
    <t>紙おむつ処分助成事業費</t>
    <rPh sb="0" eb="1">
      <t>カミ</t>
    </rPh>
    <rPh sb="4" eb="6">
      <t>ショブン</t>
    </rPh>
    <rPh sb="6" eb="8">
      <t>ジョセイ</t>
    </rPh>
    <rPh sb="8" eb="10">
      <t>ジギョウ</t>
    </rPh>
    <rPh sb="10" eb="11">
      <t>ヒ</t>
    </rPh>
    <phoneticPr fontId="11"/>
  </si>
  <si>
    <t>DV等要保護児童と保護者への支援。虐待防止、ほかの園児への影響緩和が目的。配置基準を超えて配置する保育士への雇用経費。</t>
    <phoneticPr fontId="2"/>
  </si>
  <si>
    <t>シート番号</t>
    <rPh sb="3" eb="5">
      <t>バンゴウ</t>
    </rPh>
    <phoneticPr fontId="2"/>
  </si>
  <si>
    <t>補助事業名</t>
    <rPh sb="0" eb="2">
      <t>ホジョ</t>
    </rPh>
    <rPh sb="2" eb="4">
      <t>ジギョウ</t>
    </rPh>
    <rPh sb="4" eb="5">
      <t>メイ</t>
    </rPh>
    <phoneticPr fontId="2"/>
  </si>
  <si>
    <t>補助基準額</t>
    <rPh sb="0" eb="2">
      <t>ホジョ</t>
    </rPh>
    <rPh sb="2" eb="4">
      <t>キジュン</t>
    </rPh>
    <rPh sb="4" eb="5">
      <t>ガク</t>
    </rPh>
    <phoneticPr fontId="2"/>
  </si>
  <si>
    <t>補助額</t>
    <rPh sb="0" eb="2">
      <t>ホジョ</t>
    </rPh>
    <rPh sb="2" eb="3">
      <t>ガク</t>
    </rPh>
    <phoneticPr fontId="2"/>
  </si>
  <si>
    <t>◇千円未満は切り捨てになります。</t>
    <rPh sb="1" eb="3">
      <t>センエン</t>
    </rPh>
    <rPh sb="3" eb="5">
      <t>ミマン</t>
    </rPh>
    <rPh sb="6" eb="7">
      <t>キ</t>
    </rPh>
    <rPh sb="8" eb="9">
      <t>ス</t>
    </rPh>
    <phoneticPr fontId="2"/>
  </si>
  <si>
    <t>看護師等を雇用する保育所かつ、看護師等は勤務する日が月20日以上で、1日の勤務時間が6時間以上であること。ただし、短時間勤務の看護師等を雇用する場合は、複数人をもって月20日以上、1日の時間が6時間以上看護師等が配置されていれば補助対象とする。
月額30,800円×看護師等を配置した月数</t>
    <rPh sb="123" eb="125">
      <t>ゲツガク</t>
    </rPh>
    <rPh sb="131" eb="132">
      <t>エン</t>
    </rPh>
    <rPh sb="133" eb="136">
      <t>カンゴシ</t>
    </rPh>
    <rPh sb="136" eb="137">
      <t>ナド</t>
    </rPh>
    <rPh sb="138" eb="140">
      <t>ハイチ</t>
    </rPh>
    <rPh sb="142" eb="144">
      <t>ツキスウ</t>
    </rPh>
    <phoneticPr fontId="2"/>
  </si>
  <si>
    <t>看護師または保健師の雇用を助成し、健康管理やアレルギー児の対応など安全の確保を図るためのもの。</t>
    <phoneticPr fontId="2"/>
  </si>
  <si>
    <t>※研修は保育の質に係る研修のみ対象です。テキスト代、交通費は対象外です。</t>
    <rPh sb="1" eb="3">
      <t>ケンシュウ</t>
    </rPh>
    <rPh sb="4" eb="6">
      <t>ホイク</t>
    </rPh>
    <rPh sb="7" eb="8">
      <t>シツ</t>
    </rPh>
    <rPh sb="9" eb="10">
      <t>カカ</t>
    </rPh>
    <rPh sb="11" eb="13">
      <t>ケンシュウ</t>
    </rPh>
    <rPh sb="15" eb="17">
      <t>タイショウ</t>
    </rPh>
    <rPh sb="24" eb="25">
      <t>ダイ</t>
    </rPh>
    <rPh sb="26" eb="29">
      <t>コウツウヒ</t>
    </rPh>
    <rPh sb="30" eb="33">
      <t>タイショウガイ</t>
    </rPh>
    <phoneticPr fontId="2"/>
  </si>
  <si>
    <t>※研修日が数日にわたる際は、まとめて記載してください。</t>
    <rPh sb="1" eb="3">
      <t>ケンシュウ</t>
    </rPh>
    <rPh sb="3" eb="4">
      <t>ヒ</t>
    </rPh>
    <rPh sb="5" eb="7">
      <t>スウジツ</t>
    </rPh>
    <rPh sb="11" eb="12">
      <t>サイ</t>
    </rPh>
    <rPh sb="18" eb="20">
      <t>キサイ</t>
    </rPh>
    <phoneticPr fontId="2"/>
  </si>
  <si>
    <t>※施設は青色のセルに入力してください。ピンク、白部分は市が入力します。</t>
    <rPh sb="1" eb="3">
      <t>シセツ</t>
    </rPh>
    <rPh sb="23" eb="24">
      <t>シロ</t>
    </rPh>
    <rPh sb="24" eb="26">
      <t>ブブン</t>
    </rPh>
    <rPh sb="27" eb="28">
      <t>シ</t>
    </rPh>
    <rPh sb="29" eb="31">
      <t>ニュウリョク</t>
    </rPh>
    <phoneticPr fontId="2"/>
  </si>
  <si>
    <t>◆定員を超えて多胎児を受け入れる施設において、職員配置基準に基づく職員配置以上に保育従事者を配置する場合</t>
    <rPh sb="1" eb="3">
      <t>テイイン</t>
    </rPh>
    <rPh sb="4" eb="5">
      <t>コ</t>
    </rPh>
    <rPh sb="7" eb="10">
      <t>タタイジ</t>
    </rPh>
    <rPh sb="11" eb="12">
      <t>ウ</t>
    </rPh>
    <rPh sb="13" eb="14">
      <t>イ</t>
    </rPh>
    <rPh sb="16" eb="18">
      <t>シセツ</t>
    </rPh>
    <rPh sb="23" eb="25">
      <t>ショクイン</t>
    </rPh>
    <rPh sb="25" eb="27">
      <t>ハイチ</t>
    </rPh>
    <rPh sb="27" eb="29">
      <t>キジュン</t>
    </rPh>
    <rPh sb="30" eb="31">
      <t>モト</t>
    </rPh>
    <rPh sb="33" eb="35">
      <t>ショクイン</t>
    </rPh>
    <rPh sb="35" eb="37">
      <t>ハイチ</t>
    </rPh>
    <rPh sb="37" eb="39">
      <t>イジョウ</t>
    </rPh>
    <rPh sb="40" eb="42">
      <t>ホイク</t>
    </rPh>
    <rPh sb="42" eb="45">
      <t>ジュウジシャ</t>
    </rPh>
    <rPh sb="46" eb="48">
      <t>ハイチ</t>
    </rPh>
    <rPh sb="50" eb="52">
      <t>バアイ</t>
    </rPh>
    <phoneticPr fontId="2"/>
  </si>
  <si>
    <t>算定額</t>
    <rPh sb="0" eb="2">
      <t>サンテイ</t>
    </rPh>
    <rPh sb="2" eb="3">
      <t>ガク</t>
    </rPh>
    <phoneticPr fontId="2"/>
  </si>
  <si>
    <t>3歳未満児1名につき　949円
3歳児以上児1名につき　1,400円</t>
    <rPh sb="4" eb="5">
      <t>ジ</t>
    </rPh>
    <rPh sb="6" eb="7">
      <t>メイ</t>
    </rPh>
    <rPh sb="14" eb="15">
      <t>エン</t>
    </rPh>
    <rPh sb="17" eb="19">
      <t>サイジ</t>
    </rPh>
    <rPh sb="19" eb="21">
      <t>イジョウ</t>
    </rPh>
    <rPh sb="21" eb="22">
      <t>ジ</t>
    </rPh>
    <rPh sb="23" eb="24">
      <t>メイ</t>
    </rPh>
    <rPh sb="33" eb="34">
      <t>エン</t>
    </rPh>
    <phoneticPr fontId="2"/>
  </si>
  <si>
    <t>・認可保育所</t>
    <rPh sb="1" eb="3">
      <t>ニンカ</t>
    </rPh>
    <rPh sb="3" eb="5">
      <t>ホイク</t>
    </rPh>
    <rPh sb="5" eb="6">
      <t>ショ</t>
    </rPh>
    <phoneticPr fontId="11"/>
  </si>
  <si>
    <t>年齢別基準計算</t>
    <rPh sb="0" eb="2">
      <t>ネンレイ</t>
    </rPh>
    <rPh sb="2" eb="3">
      <t>ベツ</t>
    </rPh>
    <rPh sb="3" eb="5">
      <t>キジュン</t>
    </rPh>
    <rPh sb="5" eb="7">
      <t>ケイサン</t>
    </rPh>
    <phoneticPr fontId="11"/>
  </si>
  <si>
    <t>　○時○分　　～　○時○分</t>
    <rPh sb="2" eb="3">
      <t>ジ</t>
    </rPh>
    <rPh sb="4" eb="5">
      <t>フン</t>
    </rPh>
    <rPh sb="10" eb="11">
      <t>ジ</t>
    </rPh>
    <rPh sb="12" eb="13">
      <t>フン</t>
    </rPh>
    <phoneticPr fontId="2"/>
  </si>
  <si>
    <t>　○時○分～　　○時○分</t>
    <rPh sb="2" eb="3">
      <t>ジ</t>
    </rPh>
    <rPh sb="4" eb="5">
      <t>フン</t>
    </rPh>
    <rPh sb="9" eb="10">
      <t>ジ</t>
    </rPh>
    <rPh sb="11" eb="12">
      <t>フン</t>
    </rPh>
    <phoneticPr fontId="2"/>
  </si>
  <si>
    <t>合計</t>
    <rPh sb="0" eb="2">
      <t>ゴウケイ</t>
    </rPh>
    <phoneticPr fontId="2"/>
  </si>
  <si>
    <t>第２号様式（第６条、第９条、第１０条関係）</t>
    <rPh sb="0" eb="1">
      <t>ダイ</t>
    </rPh>
    <rPh sb="2" eb="3">
      <t>ゴウ</t>
    </rPh>
    <rPh sb="3" eb="5">
      <t>ヨウシキ</t>
    </rPh>
    <rPh sb="6" eb="7">
      <t>ダイ</t>
    </rPh>
    <rPh sb="8" eb="9">
      <t>ジョウ</t>
    </rPh>
    <rPh sb="10" eb="11">
      <t>ダイ</t>
    </rPh>
    <rPh sb="12" eb="13">
      <t>ジョウ</t>
    </rPh>
    <rPh sb="14" eb="15">
      <t>ダイ</t>
    </rPh>
    <rPh sb="17" eb="18">
      <t>ジョウ</t>
    </rPh>
    <rPh sb="18" eb="20">
      <t>カンケイ</t>
    </rPh>
    <phoneticPr fontId="2"/>
  </si>
  <si>
    <t>対象経費に関わる調書</t>
    <rPh sb="0" eb="2">
      <t>タイショウ</t>
    </rPh>
    <rPh sb="2" eb="4">
      <t>ケイヒ</t>
    </rPh>
    <rPh sb="5" eb="6">
      <t>カカ</t>
    </rPh>
    <rPh sb="8" eb="10">
      <t>チョウショ</t>
    </rPh>
    <phoneticPr fontId="2"/>
  </si>
  <si>
    <t>申請者名</t>
    <rPh sb="0" eb="2">
      <t>シンセイ</t>
    </rPh>
    <rPh sb="2" eb="3">
      <t>シャ</t>
    </rPh>
    <rPh sb="3" eb="4">
      <t>メイ</t>
    </rPh>
    <phoneticPr fontId="2"/>
  </si>
  <si>
    <t>経費名</t>
    <rPh sb="0" eb="2">
      <t>ケイヒ</t>
    </rPh>
    <rPh sb="2" eb="3">
      <t>メイ</t>
    </rPh>
    <phoneticPr fontId="2"/>
  </si>
  <si>
    <t>特別経常費</t>
    <rPh sb="0" eb="2">
      <t>トクベツ</t>
    </rPh>
    <rPh sb="2" eb="5">
      <t>ケイジョウヒ</t>
    </rPh>
    <phoneticPr fontId="2"/>
  </si>
  <si>
    <t>要保護児童保育所受入促進事業費</t>
  </si>
  <si>
    <t>延長保育費</t>
  </si>
  <si>
    <t>低年齢児受入対策緊急支援事業費</t>
    <phoneticPr fontId="2"/>
  </si>
  <si>
    <t>民間保育所健康管理体制強化事業費</t>
    <phoneticPr fontId="2"/>
  </si>
  <si>
    <t>実費徴収に係る補足給付を行う事業費</t>
  </si>
  <si>
    <t>一時預かり事業費</t>
  </si>
  <si>
    <t>病児保育事業費</t>
  </si>
  <si>
    <t>保育士等研修支援事業費</t>
  </si>
  <si>
    <t>保育士宿舎借り上げ支援事業費</t>
  </si>
  <si>
    <t>保育体制強化事業費</t>
  </si>
  <si>
    <t>保育補助者雇上強化事業費</t>
  </si>
  <si>
    <t>都市部における保育所等への賃借料等支援事業費</t>
  </si>
  <si>
    <t>保育環境改善等事業費</t>
  </si>
  <si>
    <t>保育所等業務効率化推進事業費（保育所等におけるＩＣＴ化推進事業費）</t>
  </si>
  <si>
    <t>紙おむつ処分事業費</t>
  </si>
  <si>
    <t>保育所等における性被害防止対策に係る設備等支援事業費</t>
  </si>
  <si>
    <t>障害児保育費</t>
  </si>
  <si>
    <t>給食費</t>
  </si>
  <si>
    <t>保健衛生費</t>
  </si>
  <si>
    <t>日本スポーツ振興センター負担金</t>
  </si>
  <si>
    <t>施設賠償責任保険料</t>
  </si>
  <si>
    <t>休日保育事業費</t>
  </si>
  <si>
    <t>期間前保育費</t>
  </si>
  <si>
    <t>嘱託医委託費</t>
  </si>
  <si>
    <t>地域育児センター事業費</t>
  </si>
  <si>
    <t>給食費口座振替等手数料</t>
  </si>
  <si>
    <t>管外保育所保育費</t>
  </si>
  <si>
    <t>保育士等採用経費</t>
  </si>
  <si>
    <t>保育充実支援金</t>
  </si>
  <si>
    <t>No．</t>
    <phoneticPr fontId="2"/>
  </si>
  <si>
    <t>申請</t>
    <rPh sb="0" eb="2">
      <t>シンセイ</t>
    </rPh>
    <phoneticPr fontId="2"/>
  </si>
  <si>
    <t>令和○年○月○日</t>
    <rPh sb="0" eb="2">
      <t>レイワ</t>
    </rPh>
    <rPh sb="3" eb="4">
      <t>ネン</t>
    </rPh>
    <rPh sb="5" eb="6">
      <t>ツキ</t>
    </rPh>
    <rPh sb="7" eb="8">
      <t>ニチ</t>
    </rPh>
    <phoneticPr fontId="2"/>
  </si>
  <si>
    <t>申請有無</t>
    <rPh sb="0" eb="2">
      <t>シンセイ</t>
    </rPh>
    <rPh sb="2" eb="4">
      <t>ウム</t>
    </rPh>
    <phoneticPr fontId="2"/>
  </si>
  <si>
    <t>所在地</t>
    <rPh sb="0" eb="3">
      <t>ショザイチ</t>
    </rPh>
    <phoneticPr fontId="2"/>
  </si>
  <si>
    <t>名称</t>
    <rPh sb="0" eb="2">
      <t>メイショウ</t>
    </rPh>
    <phoneticPr fontId="2"/>
  </si>
  <si>
    <t>□□（スポット）</t>
    <phoneticPr fontId="2"/>
  </si>
  <si>
    <t>○○（研修済）</t>
    <rPh sb="3" eb="5">
      <t>ケンシュウ</t>
    </rPh>
    <rPh sb="5" eb="6">
      <t>ズ</t>
    </rPh>
    <phoneticPr fontId="2"/>
  </si>
  <si>
    <t>　令和７年度において次の事業を行いたいので、事業の実施内容のわかる関係書類を添えて提出します。</t>
    <rPh sb="1" eb="3">
      <t>レイワ</t>
    </rPh>
    <rPh sb="4" eb="5">
      <t>ネン</t>
    </rPh>
    <rPh sb="5" eb="6">
      <t>ド</t>
    </rPh>
    <rPh sb="10" eb="11">
      <t>ツギ</t>
    </rPh>
    <rPh sb="12" eb="14">
      <t>ジギョウ</t>
    </rPh>
    <rPh sb="15" eb="16">
      <t>オコナ</t>
    </rPh>
    <rPh sb="22" eb="24">
      <t>ジギョウ</t>
    </rPh>
    <rPh sb="25" eb="27">
      <t>ジッシ</t>
    </rPh>
    <rPh sb="27" eb="29">
      <t>ナイヨウ</t>
    </rPh>
    <rPh sb="33" eb="35">
      <t>カンケイ</t>
    </rPh>
    <rPh sb="35" eb="37">
      <t>ショルイ</t>
    </rPh>
    <rPh sb="38" eb="39">
      <t>ソ</t>
    </rPh>
    <rPh sb="41" eb="43">
      <t>テイシュツ</t>
    </rPh>
    <phoneticPr fontId="2"/>
  </si>
  <si>
    <t>-</t>
  </si>
  <si>
    <t>①児童名</t>
    <rPh sb="1" eb="3">
      <t>フリガナ</t>
    </rPh>
    <phoneticPr fontId="85"/>
  </si>
  <si>
    <t>「③手帳」欄には、障がい者手帳又は療育手帳の交付のある児童のことで、種類を記載してください。（例：「療育Ａ」、「身障○級」等）</t>
    <rPh sb="2" eb="4">
      <t>テチョウ</t>
    </rPh>
    <rPh sb="5" eb="6">
      <t>ラン</t>
    </rPh>
    <rPh sb="9" eb="10">
      <t>ショウ</t>
    </rPh>
    <rPh sb="12" eb="13">
      <t>シャ</t>
    </rPh>
    <rPh sb="13" eb="15">
      <t>テチョウ</t>
    </rPh>
    <rPh sb="15" eb="16">
      <t>マタ</t>
    </rPh>
    <rPh sb="17" eb="19">
      <t>リョウイク</t>
    </rPh>
    <rPh sb="19" eb="21">
      <t>テチョウ</t>
    </rPh>
    <rPh sb="22" eb="24">
      <t>コウフ</t>
    </rPh>
    <rPh sb="27" eb="29">
      <t>ジドウ</t>
    </rPh>
    <rPh sb="34" eb="36">
      <t>シュルイ</t>
    </rPh>
    <rPh sb="37" eb="39">
      <t>キサイ</t>
    </rPh>
    <rPh sb="47" eb="48">
      <t>レイ</t>
    </rPh>
    <rPh sb="50" eb="52">
      <t>リョウイク</t>
    </rPh>
    <rPh sb="56" eb="58">
      <t>シンショウ</t>
    </rPh>
    <rPh sb="59" eb="60">
      <t>キュウ</t>
    </rPh>
    <rPh sb="61" eb="62">
      <t>トウ</t>
    </rPh>
    <phoneticPr fontId="2"/>
  </si>
  <si>
    <t>「④医師または巡回支援」欄には、医師または臨床心理士等の巡回相談を受け、障害を有すると認められた児童に○を記載してください。</t>
    <rPh sb="2" eb="4">
      <t>イシ</t>
    </rPh>
    <rPh sb="7" eb="9">
      <t>ジュンカイ</t>
    </rPh>
    <rPh sb="9" eb="11">
      <t>シエン</t>
    </rPh>
    <rPh sb="12" eb="13">
      <t>ラン</t>
    </rPh>
    <rPh sb="16" eb="18">
      <t>イシ</t>
    </rPh>
    <rPh sb="21" eb="23">
      <t>リンショウ</t>
    </rPh>
    <rPh sb="23" eb="26">
      <t>シンリシ</t>
    </rPh>
    <rPh sb="26" eb="27">
      <t>トウ</t>
    </rPh>
    <rPh sb="28" eb="30">
      <t>ジュンカイ</t>
    </rPh>
    <rPh sb="30" eb="32">
      <t>ソウダン</t>
    </rPh>
    <rPh sb="33" eb="34">
      <t>ウ</t>
    </rPh>
    <rPh sb="36" eb="38">
      <t>ショウガイ</t>
    </rPh>
    <rPh sb="39" eb="40">
      <t>ユウ</t>
    </rPh>
    <rPh sb="43" eb="44">
      <t>ミト</t>
    </rPh>
    <rPh sb="48" eb="50">
      <t>ジドウ</t>
    </rPh>
    <rPh sb="53" eb="55">
      <t>キサイ</t>
    </rPh>
    <phoneticPr fontId="2"/>
  </si>
  <si>
    <t>「⑤特児受給」欄には、受給している児童がいる場合は○を記載してください。</t>
    <rPh sb="2" eb="4">
      <t>トクジ</t>
    </rPh>
    <rPh sb="4" eb="6">
      <t>ジュキュウ</t>
    </rPh>
    <rPh sb="7" eb="8">
      <t>ラン</t>
    </rPh>
    <rPh sb="11" eb="13">
      <t>ジュキュウ</t>
    </rPh>
    <rPh sb="17" eb="19">
      <t>ジドウ</t>
    </rPh>
    <rPh sb="22" eb="24">
      <t>バアイ</t>
    </rPh>
    <rPh sb="27" eb="29">
      <t>キサイ</t>
    </rPh>
    <phoneticPr fontId="2"/>
  </si>
  <si>
    <t>「⑥多胎児」欄には、該当する場合○を記載してください。</t>
    <rPh sb="2" eb="5">
      <t>タタイジ</t>
    </rPh>
    <rPh sb="6" eb="7">
      <t>ラン</t>
    </rPh>
    <rPh sb="10" eb="12">
      <t>ガイトウ</t>
    </rPh>
    <rPh sb="14" eb="16">
      <t>バアイ</t>
    </rPh>
    <rPh sb="18" eb="20">
      <t>キサイ</t>
    </rPh>
    <phoneticPr fontId="2"/>
  </si>
  <si>
    <t>入所月</t>
    <rPh sb="0" eb="2">
      <t>ニュウショ</t>
    </rPh>
    <rPh sb="2" eb="3">
      <t>ツキ</t>
    </rPh>
    <phoneticPr fontId="2"/>
  </si>
  <si>
    <t>終了月</t>
    <rPh sb="0" eb="2">
      <t>シュウリョウ</t>
    </rPh>
    <rPh sb="2" eb="3">
      <t>ツキ</t>
    </rPh>
    <phoneticPr fontId="2"/>
  </si>
  <si>
    <t>入所児童数</t>
    <rPh sb="0" eb="2">
      <t>ニュウショ</t>
    </rPh>
    <rPh sb="2" eb="4">
      <t>ジドウ</t>
    </rPh>
    <rPh sb="4" eb="5">
      <t>スウ</t>
    </rPh>
    <phoneticPr fontId="2"/>
  </si>
  <si>
    <t>10月</t>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</si>
  <si>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</si>
  <si>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</si>
  <si>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</si>
  <si>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</si>
  <si>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</si>
  <si>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4月</t>
    <rPh sb="1" eb="2">
      <t>ガツ</t>
    </rPh>
    <phoneticPr fontId="11"/>
  </si>
  <si>
    <t>6月</t>
    <rPh sb="1" eb="2">
      <t>ガツ</t>
    </rPh>
    <phoneticPr fontId="2"/>
  </si>
  <si>
    <t>7月</t>
    <rPh sb="1" eb="2">
      <t>ガツ</t>
    </rPh>
    <phoneticPr fontId="2"/>
  </si>
  <si>
    <t>8月</t>
    <rPh sb="1" eb="2">
      <t>ガツ</t>
    </rPh>
    <phoneticPr fontId="2"/>
  </si>
  <si>
    <t>9月</t>
    <rPh sb="1" eb="2">
      <t>ガツ</t>
    </rPh>
    <phoneticPr fontId="2"/>
  </si>
  <si>
    <t>生活保護世帯等に属する園児の食糧費以外の実費徴収額
対象園児数×2,700円（上限）</t>
    <rPh sb="0" eb="2">
      <t>セイカツ</t>
    </rPh>
    <rPh sb="2" eb="4">
      <t>ホゴ</t>
    </rPh>
    <rPh sb="4" eb="6">
      <t>セタイ</t>
    </rPh>
    <rPh sb="6" eb="7">
      <t>ナド</t>
    </rPh>
    <rPh sb="8" eb="9">
      <t>ゾク</t>
    </rPh>
    <rPh sb="11" eb="13">
      <t>エンジ</t>
    </rPh>
    <rPh sb="14" eb="17">
      <t>ショクリョウヒ</t>
    </rPh>
    <rPh sb="17" eb="19">
      <t>イガイ</t>
    </rPh>
    <rPh sb="20" eb="22">
      <t>ジッピ</t>
    </rPh>
    <rPh sb="22" eb="24">
      <t>チョウシュウ</t>
    </rPh>
    <rPh sb="24" eb="25">
      <t>ガク</t>
    </rPh>
    <rPh sb="26" eb="28">
      <t>タイショウ</t>
    </rPh>
    <rPh sb="28" eb="30">
      <t>エンジ</t>
    </rPh>
    <rPh sb="30" eb="31">
      <t>スウ</t>
    </rPh>
    <rPh sb="37" eb="38">
      <t>エン</t>
    </rPh>
    <rPh sb="39" eb="41">
      <t>ジョウゲン</t>
    </rPh>
    <phoneticPr fontId="2"/>
  </si>
  <si>
    <t>国県協調</t>
    <rPh sb="0" eb="1">
      <t>クニ</t>
    </rPh>
    <rPh sb="1" eb="2">
      <t>ケン</t>
    </rPh>
    <rPh sb="2" eb="4">
      <t>キョウチョウ</t>
    </rPh>
    <phoneticPr fontId="2"/>
  </si>
  <si>
    <t>年額3,117,000円
（保育資格保有者については、採用から１年を対象とする）</t>
    <rPh sb="0" eb="2">
      <t>ネンガク</t>
    </rPh>
    <rPh sb="11" eb="12">
      <t>エン</t>
    </rPh>
    <rPh sb="14" eb="16">
      <t>ホイク</t>
    </rPh>
    <rPh sb="16" eb="18">
      <t>シカク</t>
    </rPh>
    <rPh sb="18" eb="21">
      <t>ホユウシャ</t>
    </rPh>
    <rPh sb="27" eb="29">
      <t>サイヨウ</t>
    </rPh>
    <rPh sb="32" eb="33">
      <t>ネン</t>
    </rPh>
    <rPh sb="34" eb="36">
      <t>タイショウ</t>
    </rPh>
    <phoneticPr fontId="2"/>
  </si>
  <si>
    <t>児童名</t>
    <rPh sb="0" eb="3">
      <t>フ　リ　カ　゛ナ</t>
    </rPh>
    <phoneticPr fontId="35"/>
  </si>
  <si>
    <t>児童名</t>
    <rPh sb="0" eb="2">
      <t>ジドウ</t>
    </rPh>
    <rPh sb="2" eb="3">
      <t>メイ</t>
    </rPh>
    <phoneticPr fontId="2"/>
  </si>
  <si>
    <t>保護者名</t>
    <rPh sb="0" eb="3">
      <t>ホゴシャ</t>
    </rPh>
    <rPh sb="3" eb="4">
      <t>メイ</t>
    </rPh>
    <phoneticPr fontId="2"/>
  </si>
  <si>
    <t>児童名</t>
    <rPh sb="0" eb="3">
      <t>フ　リ　ガ　ナ</t>
    </rPh>
    <phoneticPr fontId="2"/>
  </si>
  <si>
    <t>0歳児を年度途中に定員超過して受け入れるため、年度当初から保育士を雇用している保育所。</t>
    <rPh sb="1" eb="3">
      <t>サイジ</t>
    </rPh>
    <rPh sb="4" eb="5">
      <t>ネン</t>
    </rPh>
    <rPh sb="5" eb="6">
      <t>ド</t>
    </rPh>
    <rPh sb="6" eb="8">
      <t>トチュウ</t>
    </rPh>
    <rPh sb="9" eb="11">
      <t>テイイン</t>
    </rPh>
    <rPh sb="11" eb="13">
      <t>チョウカ</t>
    </rPh>
    <rPh sb="15" eb="16">
      <t>ウ</t>
    </rPh>
    <rPh sb="17" eb="18">
      <t>イ</t>
    </rPh>
    <rPh sb="23" eb="25">
      <t>ネンド</t>
    </rPh>
    <rPh sb="25" eb="27">
      <t>トウショ</t>
    </rPh>
    <rPh sb="29" eb="32">
      <t>ホイクシ</t>
    </rPh>
    <rPh sb="33" eb="35">
      <t>コヨウ</t>
    </rPh>
    <rPh sb="39" eb="41">
      <t>ホイク</t>
    </rPh>
    <rPh sb="41" eb="42">
      <t>ショ</t>
    </rPh>
    <phoneticPr fontId="2"/>
  </si>
  <si>
    <t>地域育児センター事業を行っている施設に対して補助される事業。</t>
    <rPh sb="16" eb="18">
      <t>シセツ</t>
    </rPh>
    <rPh sb="19" eb="20">
      <t>タイ</t>
    </rPh>
    <rPh sb="22" eb="24">
      <t>ホジョ</t>
    </rPh>
    <rPh sb="27" eb="29">
      <t>ジギョウ</t>
    </rPh>
    <phoneticPr fontId="2"/>
  </si>
  <si>
    <t>延長保育を実施し、所定の人数以上利用している保育所に対し補助を行う。</t>
    <rPh sb="0" eb="2">
      <t>エンチョウ</t>
    </rPh>
    <rPh sb="2" eb="4">
      <t>ホイク</t>
    </rPh>
    <rPh sb="5" eb="7">
      <t>ジッシ</t>
    </rPh>
    <rPh sb="9" eb="11">
      <t>ショテイ</t>
    </rPh>
    <rPh sb="12" eb="14">
      <t>ニンズウ</t>
    </rPh>
    <rPh sb="14" eb="16">
      <t>イジョウ</t>
    </rPh>
    <rPh sb="16" eb="18">
      <t>リヨウ</t>
    </rPh>
    <rPh sb="22" eb="24">
      <t>ホイク</t>
    </rPh>
    <rPh sb="24" eb="25">
      <t>ショ</t>
    </rPh>
    <rPh sb="26" eb="27">
      <t>タイ</t>
    </rPh>
    <rPh sb="28" eb="30">
      <t>ホジョ</t>
    </rPh>
    <rPh sb="31" eb="32">
      <t>オコナ</t>
    </rPh>
    <phoneticPr fontId="2"/>
  </si>
  <si>
    <t>一時預かりを行っている保育所に対し補助を行う。</t>
    <rPh sb="0" eb="2">
      <t>イチジ</t>
    </rPh>
    <rPh sb="2" eb="3">
      <t>アズ</t>
    </rPh>
    <rPh sb="6" eb="7">
      <t>オコナ</t>
    </rPh>
    <rPh sb="11" eb="13">
      <t>ホイク</t>
    </rPh>
    <rPh sb="13" eb="14">
      <t>ショ</t>
    </rPh>
    <rPh sb="15" eb="16">
      <t>タイ</t>
    </rPh>
    <rPh sb="17" eb="19">
      <t>ホジョ</t>
    </rPh>
    <rPh sb="20" eb="21">
      <t>オコナ</t>
    </rPh>
    <phoneticPr fontId="2"/>
  </si>
  <si>
    <t>病児保育、病後児保育を行っている保育所に対し補助を行う。</t>
    <rPh sb="0" eb="2">
      <t>ビョウジ</t>
    </rPh>
    <rPh sb="2" eb="4">
      <t>ホイク</t>
    </rPh>
    <rPh sb="5" eb="7">
      <t>ビョウゴ</t>
    </rPh>
    <rPh sb="7" eb="8">
      <t>ジ</t>
    </rPh>
    <rPh sb="8" eb="10">
      <t>ホイク</t>
    </rPh>
    <rPh sb="11" eb="12">
      <t>オコナ</t>
    </rPh>
    <rPh sb="16" eb="18">
      <t>ホイク</t>
    </rPh>
    <rPh sb="18" eb="19">
      <t>ショ</t>
    </rPh>
    <rPh sb="20" eb="21">
      <t>タイ</t>
    </rPh>
    <rPh sb="22" eb="24">
      <t>ホジョ</t>
    </rPh>
    <rPh sb="25" eb="26">
      <t>オコナ</t>
    </rPh>
    <phoneticPr fontId="2"/>
  </si>
  <si>
    <t>生活保護世帯等に属する園児の食糧費以外の実費徴収額に対する補助を行う。</t>
    <rPh sb="26" eb="27">
      <t>タイ</t>
    </rPh>
    <rPh sb="29" eb="31">
      <t>ホジョ</t>
    </rPh>
    <rPh sb="32" eb="33">
      <t>オコナ</t>
    </rPh>
    <phoneticPr fontId="2"/>
  </si>
  <si>
    <t>保育支援者を雇用することにより、保育士が本来業務に専念し、過重労働とならないようにすることで、離職を防ぐ。</t>
    <phoneticPr fontId="2"/>
  </si>
  <si>
    <t>在籍保育士が、研修に参加した際に発生する代替保育士を新たに雇用した時の雇用経費（公定価格に含まれる金額は除く）及び研修参加費に対して補助を行う。</t>
    <rPh sb="26" eb="27">
      <t>アラ</t>
    </rPh>
    <rPh sb="29" eb="31">
      <t>コヨウ</t>
    </rPh>
    <rPh sb="33" eb="34">
      <t>トキ</t>
    </rPh>
    <rPh sb="35" eb="37">
      <t>コヨウ</t>
    </rPh>
    <rPh sb="37" eb="39">
      <t>ケイヒ</t>
    </rPh>
    <rPh sb="40" eb="42">
      <t>コウテイ</t>
    </rPh>
    <rPh sb="42" eb="44">
      <t>カカク</t>
    </rPh>
    <rPh sb="45" eb="46">
      <t>フク</t>
    </rPh>
    <rPh sb="49" eb="51">
      <t>キンガク</t>
    </rPh>
    <rPh sb="52" eb="53">
      <t>ノゾ</t>
    </rPh>
    <rPh sb="55" eb="56">
      <t>オヨ</t>
    </rPh>
    <rPh sb="57" eb="59">
      <t>ケンシュウ</t>
    </rPh>
    <rPh sb="59" eb="62">
      <t>サンカヒ</t>
    </rPh>
    <rPh sb="66" eb="68">
      <t>ホジョ</t>
    </rPh>
    <rPh sb="69" eb="70">
      <t>オコナ</t>
    </rPh>
    <phoneticPr fontId="2"/>
  </si>
  <si>
    <t>法人が借り上げている宿舎に、保育士が入居した期間に限り一定額を補助する。</t>
    <rPh sb="0" eb="2">
      <t>ホウジン</t>
    </rPh>
    <rPh sb="3" eb="4">
      <t>カ</t>
    </rPh>
    <rPh sb="5" eb="6">
      <t>ア</t>
    </rPh>
    <rPh sb="10" eb="12">
      <t>シュクシャ</t>
    </rPh>
    <rPh sb="14" eb="17">
      <t>ホイクシ</t>
    </rPh>
    <rPh sb="18" eb="20">
      <t>ニュウキョ</t>
    </rPh>
    <rPh sb="22" eb="24">
      <t>キカン</t>
    </rPh>
    <rPh sb="25" eb="26">
      <t>カギ</t>
    </rPh>
    <rPh sb="27" eb="29">
      <t>イッテイ</t>
    </rPh>
    <rPh sb="29" eb="30">
      <t>ガク</t>
    </rPh>
    <rPh sb="31" eb="33">
      <t>ホジョ</t>
    </rPh>
    <phoneticPr fontId="2"/>
  </si>
  <si>
    <t>保育士資格を有しない者で保育に関する40時間の実習又は子育て支援員の研修を受けた者、若しくは保育士資格を有しているが保育に従事していない者に対して補助を行う。</t>
    <rPh sb="40" eb="41">
      <t>モノ</t>
    </rPh>
    <rPh sb="42" eb="43">
      <t>モ</t>
    </rPh>
    <rPh sb="46" eb="49">
      <t>ホイクシ</t>
    </rPh>
    <rPh sb="49" eb="51">
      <t>シカク</t>
    </rPh>
    <rPh sb="52" eb="53">
      <t>ユウ</t>
    </rPh>
    <rPh sb="58" eb="60">
      <t>ホイク</t>
    </rPh>
    <rPh sb="61" eb="63">
      <t>ジュウジ</t>
    </rPh>
    <rPh sb="68" eb="69">
      <t>モノ</t>
    </rPh>
    <phoneticPr fontId="2"/>
  </si>
  <si>
    <t>病児保育事業実施施設において保育している対象児童のうち、実施施設在籍児童以外の児童を受け入れている保育所に対し補助を行う。</t>
    <rPh sb="0" eb="2">
      <t>ビョウジ</t>
    </rPh>
    <rPh sb="2" eb="4">
      <t>ホイク</t>
    </rPh>
    <rPh sb="4" eb="6">
      <t>ジギョウ</t>
    </rPh>
    <rPh sb="6" eb="8">
      <t>ジッシ</t>
    </rPh>
    <rPh sb="8" eb="10">
      <t>シセツ</t>
    </rPh>
    <rPh sb="14" eb="16">
      <t>ホイク</t>
    </rPh>
    <rPh sb="20" eb="22">
      <t>タイショウ</t>
    </rPh>
    <rPh sb="22" eb="24">
      <t>ジドウ</t>
    </rPh>
    <rPh sb="28" eb="30">
      <t>ジッシ</t>
    </rPh>
    <rPh sb="30" eb="32">
      <t>シセツ</t>
    </rPh>
    <rPh sb="32" eb="34">
      <t>ザイセキ</t>
    </rPh>
    <rPh sb="34" eb="36">
      <t>ジドウ</t>
    </rPh>
    <rPh sb="36" eb="38">
      <t>イガイ</t>
    </rPh>
    <rPh sb="39" eb="41">
      <t>ジドウ</t>
    </rPh>
    <rPh sb="42" eb="43">
      <t>ウ</t>
    </rPh>
    <rPh sb="44" eb="45">
      <t>イ</t>
    </rPh>
    <rPh sb="49" eb="51">
      <t>ホイク</t>
    </rPh>
    <rPh sb="51" eb="52">
      <t>ショ</t>
    </rPh>
    <rPh sb="53" eb="54">
      <t>タイ</t>
    </rPh>
    <rPh sb="55" eb="57">
      <t>ホジョ</t>
    </rPh>
    <rPh sb="58" eb="59">
      <t>オコナ</t>
    </rPh>
    <phoneticPr fontId="2"/>
  </si>
  <si>
    <t>国の基準を超えて保育士を配置している保育所に対して補助を行う。</t>
    <rPh sb="0" eb="1">
      <t>クニ</t>
    </rPh>
    <rPh sb="2" eb="4">
      <t>キジュン</t>
    </rPh>
    <rPh sb="5" eb="6">
      <t>コ</t>
    </rPh>
    <rPh sb="8" eb="11">
      <t>ホイクシ</t>
    </rPh>
    <rPh sb="12" eb="14">
      <t>ハイチ</t>
    </rPh>
    <rPh sb="18" eb="20">
      <t>ホイク</t>
    </rPh>
    <rPh sb="20" eb="21">
      <t>ショ</t>
    </rPh>
    <rPh sb="22" eb="23">
      <t>タイ</t>
    </rPh>
    <rPh sb="25" eb="27">
      <t>ホジョ</t>
    </rPh>
    <rPh sb="28" eb="29">
      <t>オコナ</t>
    </rPh>
    <phoneticPr fontId="2"/>
  </si>
  <si>
    <t>休日保育を行っている保育所に対して補助を行う。</t>
    <rPh sb="0" eb="2">
      <t>キュウジツ</t>
    </rPh>
    <rPh sb="2" eb="4">
      <t>ホイク</t>
    </rPh>
    <rPh sb="5" eb="6">
      <t>オコナ</t>
    </rPh>
    <rPh sb="10" eb="12">
      <t>ホイク</t>
    </rPh>
    <rPh sb="12" eb="13">
      <t>ショ</t>
    </rPh>
    <rPh sb="14" eb="15">
      <t>タイ</t>
    </rPh>
    <rPh sb="17" eb="19">
      <t>ホジョ</t>
    </rPh>
    <rPh sb="20" eb="21">
      <t>オコナ</t>
    </rPh>
    <phoneticPr fontId="2"/>
  </si>
  <si>
    <t>期間前保育利用者がいた保育所に対して補助を行う。</t>
    <rPh sb="0" eb="2">
      <t>キカン</t>
    </rPh>
    <rPh sb="2" eb="3">
      <t>マエ</t>
    </rPh>
    <rPh sb="3" eb="5">
      <t>ホイク</t>
    </rPh>
    <rPh sb="5" eb="8">
      <t>リヨウシャ</t>
    </rPh>
    <rPh sb="11" eb="13">
      <t>ホイク</t>
    </rPh>
    <rPh sb="13" eb="14">
      <t>ショ</t>
    </rPh>
    <rPh sb="15" eb="16">
      <t>タイ</t>
    </rPh>
    <rPh sb="18" eb="20">
      <t>ホジョ</t>
    </rPh>
    <rPh sb="21" eb="22">
      <t>オコナ</t>
    </rPh>
    <phoneticPr fontId="2"/>
  </si>
  <si>
    <t>園児の定期健康診断を実施している保育所に対して補助を行う。</t>
    <rPh sb="0" eb="2">
      <t>エンジ</t>
    </rPh>
    <rPh sb="3" eb="5">
      <t>テイキ</t>
    </rPh>
    <rPh sb="5" eb="7">
      <t>ケンコウ</t>
    </rPh>
    <rPh sb="7" eb="9">
      <t>シンダン</t>
    </rPh>
    <rPh sb="10" eb="12">
      <t>ジッシ</t>
    </rPh>
    <rPh sb="16" eb="18">
      <t>ホイク</t>
    </rPh>
    <rPh sb="18" eb="19">
      <t>ショ</t>
    </rPh>
    <rPh sb="20" eb="21">
      <t>タイ</t>
    </rPh>
    <rPh sb="23" eb="25">
      <t>ホジョ</t>
    </rPh>
    <rPh sb="26" eb="27">
      <t>オコナ</t>
    </rPh>
    <phoneticPr fontId="2"/>
  </si>
  <si>
    <t>民間保育所が負担する給食費に係る口座振替、クレジットカード決済その他現金を用いない決済の手数料。</t>
    <phoneticPr fontId="2"/>
  </si>
  <si>
    <t>おむつ処分を行っている保育所に対し補助を行う。</t>
    <rPh sb="3" eb="5">
      <t>ショブン</t>
    </rPh>
    <rPh sb="6" eb="7">
      <t>オコナ</t>
    </rPh>
    <rPh sb="11" eb="13">
      <t>ホイク</t>
    </rPh>
    <rPh sb="13" eb="14">
      <t>ショ</t>
    </rPh>
    <rPh sb="15" eb="16">
      <t>タイ</t>
    </rPh>
    <rPh sb="17" eb="19">
      <t>ホジョ</t>
    </rPh>
    <rPh sb="20" eb="21">
      <t>オコナ</t>
    </rPh>
    <phoneticPr fontId="2"/>
  </si>
  <si>
    <t>求人広告の掲載料や派遣会社による人材紹介料、就職相談会の実施等に要する経費。</t>
    <phoneticPr fontId="2"/>
  </si>
  <si>
    <t>児童の処遇向上に要する経費及び特定年齢の受入れに対する支援金。</t>
    <phoneticPr fontId="2"/>
  </si>
  <si>
    <t>特別児童扶養手当の支給対象障害児を受け入れている保育所</t>
    <rPh sb="9" eb="11">
      <t>シキュウ</t>
    </rPh>
    <rPh sb="11" eb="13">
      <t>タイショウ</t>
    </rPh>
    <rPh sb="13" eb="15">
      <t>ショウガイ</t>
    </rPh>
    <rPh sb="15" eb="16">
      <t>ジ</t>
    </rPh>
    <rPh sb="17" eb="18">
      <t>ウ</t>
    </rPh>
    <rPh sb="19" eb="20">
      <t>イ</t>
    </rPh>
    <rPh sb="24" eb="26">
      <t>ホイク</t>
    </rPh>
    <rPh sb="26" eb="27">
      <t>ジョ</t>
    </rPh>
    <phoneticPr fontId="2"/>
  </si>
  <si>
    <t>特別児童扶養手当の支給対象障害児以外の障がい児を受け入れている保育所に対し補助を行う。</t>
    <rPh sb="16" eb="18">
      <t>イガイ</t>
    </rPh>
    <rPh sb="19" eb="20">
      <t>ショウ</t>
    </rPh>
    <rPh sb="22" eb="23">
      <t>ジ</t>
    </rPh>
    <rPh sb="24" eb="25">
      <t>ウ</t>
    </rPh>
    <rPh sb="26" eb="27">
      <t>イ</t>
    </rPh>
    <rPh sb="31" eb="33">
      <t>ホイク</t>
    </rPh>
    <rPh sb="33" eb="34">
      <t>ジョ</t>
    </rPh>
    <rPh sb="35" eb="36">
      <t>タイ</t>
    </rPh>
    <rPh sb="37" eb="39">
      <t>ホジョ</t>
    </rPh>
    <rPh sb="40" eb="41">
      <t>オコナ</t>
    </rPh>
    <phoneticPr fontId="2"/>
  </si>
  <si>
    <t>尿検査を実施している保育所に対し補助を行う。</t>
    <rPh sb="0" eb="3">
      <t>ニョウケンサ</t>
    </rPh>
    <rPh sb="4" eb="6">
      <t>ジッシ</t>
    </rPh>
    <rPh sb="10" eb="12">
      <t>ホイク</t>
    </rPh>
    <rPh sb="12" eb="13">
      <t>ショ</t>
    </rPh>
    <rPh sb="14" eb="15">
      <t>タイ</t>
    </rPh>
    <rPh sb="16" eb="18">
      <t>ホジョ</t>
    </rPh>
    <rPh sb="19" eb="20">
      <t>オコナ</t>
    </rPh>
    <phoneticPr fontId="2"/>
  </si>
  <si>
    <t>対象
①保育支援者を配置している保育所及び幼保連携型認定こども園
②児童の園外活動の見守り及びスポット支援員の配置している保育所及び幼保連携型認定こども園、小規模保育事業、家庭的保育事業、幼稚園型認定こども園
※保育支援者とは、保育士資格を有せず、保育士の負担軽減に資する業務を行うもの。
※児童の園外活動の見守りを行うものは、交通安全に関する講習会を受講したもの又はキッズ・ガードの研修を受講したもの。
補助基準額
・保育支援者　月額100,000円
・園外活動の見守り　月額45,000円
・スポット支援者　月額45,000円
※複数人配置していても基準額の増額はしない</t>
    <rPh sb="0" eb="2">
      <t>タイショウ</t>
    </rPh>
    <rPh sb="4" eb="6">
      <t>ホイク</t>
    </rPh>
    <rPh sb="6" eb="8">
      <t>シエン</t>
    </rPh>
    <rPh sb="8" eb="9">
      <t>シャ</t>
    </rPh>
    <rPh sb="203" eb="205">
      <t>ホジョ</t>
    </rPh>
    <rPh sb="205" eb="207">
      <t>キジュン</t>
    </rPh>
    <rPh sb="207" eb="208">
      <t>ガク</t>
    </rPh>
    <rPh sb="210" eb="212">
      <t>ホイク</t>
    </rPh>
    <rPh sb="212" eb="214">
      <t>シエン</t>
    </rPh>
    <rPh sb="214" eb="215">
      <t>シャ</t>
    </rPh>
    <rPh sb="216" eb="218">
      <t>ゲツガク</t>
    </rPh>
    <rPh sb="225" eb="226">
      <t>エン</t>
    </rPh>
    <rPh sb="228" eb="229">
      <t>エン</t>
    </rPh>
    <rPh sb="229" eb="230">
      <t>ソト</t>
    </rPh>
    <rPh sb="230" eb="232">
      <t>カツドウ</t>
    </rPh>
    <rPh sb="233" eb="235">
      <t>ミマモ</t>
    </rPh>
    <rPh sb="237" eb="239">
      <t>ゲツガク</t>
    </rPh>
    <rPh sb="245" eb="246">
      <t>エン</t>
    </rPh>
    <rPh sb="252" eb="254">
      <t>シエン</t>
    </rPh>
    <rPh sb="254" eb="255">
      <t>シャ</t>
    </rPh>
    <rPh sb="256" eb="258">
      <t>ゲツガク</t>
    </rPh>
    <rPh sb="264" eb="265">
      <t>エン</t>
    </rPh>
    <rPh sb="267" eb="269">
      <t>フクスウ</t>
    </rPh>
    <rPh sb="269" eb="270">
      <t>ニン</t>
    </rPh>
    <rPh sb="270" eb="272">
      <t>ハイチ</t>
    </rPh>
    <rPh sb="277" eb="279">
      <t>キジュン</t>
    </rPh>
    <rPh sb="279" eb="280">
      <t>ガク</t>
    </rPh>
    <rPh sb="281" eb="283">
      <t>ゾウガク</t>
    </rPh>
    <phoneticPr fontId="2"/>
  </si>
  <si>
    <t>120円×園児数（0～3歳）（年間入園児数）
補助上限額　
利用定員19人以下　50,000円
利用定員20～90人以下　100,00円
利用定員91人以上　150,000円</t>
    <rPh sb="3" eb="4">
      <t>エン</t>
    </rPh>
    <rPh sb="5" eb="7">
      <t>エンジ</t>
    </rPh>
    <rPh sb="7" eb="8">
      <t>スウ</t>
    </rPh>
    <rPh sb="12" eb="13">
      <t>サイ</t>
    </rPh>
    <rPh sb="15" eb="17">
      <t>ネンカン</t>
    </rPh>
    <rPh sb="17" eb="19">
      <t>ニュウエン</t>
    </rPh>
    <rPh sb="19" eb="20">
      <t>ジ</t>
    </rPh>
    <rPh sb="20" eb="21">
      <t>スウ</t>
    </rPh>
    <rPh sb="23" eb="25">
      <t>ホジョ</t>
    </rPh>
    <rPh sb="25" eb="27">
      <t>ジョウゲン</t>
    </rPh>
    <rPh sb="27" eb="28">
      <t>ガク</t>
    </rPh>
    <rPh sb="30" eb="32">
      <t>リヨウ</t>
    </rPh>
    <rPh sb="32" eb="34">
      <t>テイイン</t>
    </rPh>
    <rPh sb="36" eb="39">
      <t>ニンイカ</t>
    </rPh>
    <rPh sb="46" eb="47">
      <t>エン</t>
    </rPh>
    <rPh sb="48" eb="50">
      <t>リヨウ</t>
    </rPh>
    <rPh sb="50" eb="52">
      <t>テイイン</t>
    </rPh>
    <rPh sb="57" eb="58">
      <t>ニン</t>
    </rPh>
    <rPh sb="58" eb="60">
      <t>イカ</t>
    </rPh>
    <rPh sb="67" eb="68">
      <t>エン</t>
    </rPh>
    <rPh sb="69" eb="71">
      <t>リヨウ</t>
    </rPh>
    <rPh sb="71" eb="73">
      <t>テイイン</t>
    </rPh>
    <rPh sb="75" eb="76">
      <t>ニン</t>
    </rPh>
    <rPh sb="76" eb="78">
      <t>イジョウ</t>
    </rPh>
    <rPh sb="86" eb="87">
      <t>エン</t>
    </rPh>
    <phoneticPr fontId="2"/>
  </si>
  <si>
    <t>施設名：</t>
    <rPh sb="0" eb="2">
      <t>シセツ</t>
    </rPh>
    <rPh sb="2" eb="3">
      <t>メイ</t>
    </rPh>
    <phoneticPr fontId="2"/>
  </si>
  <si>
    <t>施設名：</t>
    <rPh sb="0" eb="2">
      <t>シセツ</t>
    </rPh>
    <rPh sb="2" eb="3">
      <t>メイ</t>
    </rPh>
    <phoneticPr fontId="2"/>
  </si>
  <si>
    <t>令和７年度</t>
  </si>
  <si>
    <t>【注意】</t>
    <rPh sb="1" eb="3">
      <t>チュウイ</t>
    </rPh>
    <phoneticPr fontId="2"/>
  </si>
  <si>
    <t>・Ｇ欄には、それぞれＥ欄とＦ欄を比較して、少ない方の金額を記入してください。</t>
    <phoneticPr fontId="2"/>
  </si>
  <si>
    <t>50人未満</t>
    <rPh sb="2" eb="3">
      <t>ニン</t>
    </rPh>
    <rPh sb="3" eb="5">
      <t>ミマン</t>
    </rPh>
    <phoneticPr fontId="2"/>
  </si>
  <si>
    <t>50人以上100人未満</t>
    <rPh sb="2" eb="3">
      <t>ヒト</t>
    </rPh>
    <rPh sb="3" eb="5">
      <t>イジョウ</t>
    </rPh>
    <rPh sb="8" eb="9">
      <t>ニン</t>
    </rPh>
    <rPh sb="9" eb="11">
      <t>ミマン</t>
    </rPh>
    <phoneticPr fontId="2"/>
  </si>
  <si>
    <t>100人以上200人未満</t>
    <rPh sb="3" eb="4">
      <t>ニン</t>
    </rPh>
    <rPh sb="4" eb="6">
      <t>イジョウ</t>
    </rPh>
    <rPh sb="9" eb="10">
      <t>ニン</t>
    </rPh>
    <rPh sb="10" eb="12">
      <t>ミマン</t>
    </rPh>
    <phoneticPr fontId="2"/>
  </si>
  <si>
    <t>200人以上300人未満</t>
    <rPh sb="3" eb="4">
      <t>ニン</t>
    </rPh>
    <rPh sb="4" eb="6">
      <t>イジョウ</t>
    </rPh>
    <rPh sb="9" eb="10">
      <t>ニン</t>
    </rPh>
    <rPh sb="10" eb="12">
      <t>ミマン</t>
    </rPh>
    <phoneticPr fontId="2"/>
  </si>
  <si>
    <t>50人以上100人未満</t>
    <rPh sb="2" eb="3">
      <t>ニン</t>
    </rPh>
    <rPh sb="3" eb="5">
      <t>イジョウ</t>
    </rPh>
    <rPh sb="8" eb="9">
      <t>ニン</t>
    </rPh>
    <rPh sb="9" eb="11">
      <t>ミマン</t>
    </rPh>
    <phoneticPr fontId="2"/>
  </si>
  <si>
    <t>交付額</t>
    <rPh sb="0" eb="2">
      <t>コウフ</t>
    </rPh>
    <rPh sb="2" eb="3">
      <t>ガク</t>
    </rPh>
    <phoneticPr fontId="2"/>
  </si>
  <si>
    <t>120円×園児数×月数</t>
    <rPh sb="3" eb="4">
      <t>エン</t>
    </rPh>
    <rPh sb="5" eb="7">
      <t>エンジ</t>
    </rPh>
    <rPh sb="7" eb="8">
      <t>スウ</t>
    </rPh>
    <rPh sb="9" eb="11">
      <t>ツキスウ</t>
    </rPh>
    <phoneticPr fontId="2"/>
  </si>
  <si>
    <t>入所人数
（４月１日時点）</t>
    <rPh sb="0" eb="2">
      <t>ニュウショ</t>
    </rPh>
    <rPh sb="2" eb="4">
      <t>ニンズ</t>
    </rPh>
    <rPh sb="7" eb="8">
      <t>ガツ</t>
    </rPh>
    <rPh sb="9" eb="10">
      <t>ニチ</t>
    </rPh>
    <rPh sb="10" eb="12">
      <t>ジテン</t>
    </rPh>
    <phoneticPr fontId="2"/>
  </si>
  <si>
    <t>施設名：</t>
    <rPh sb="0" eb="2">
      <t>シセツ</t>
    </rPh>
    <rPh sb="2" eb="3">
      <t>メイ</t>
    </rPh>
    <phoneticPr fontId="2"/>
  </si>
  <si>
    <t>◇かかった経費と補助基準額を比べ、少ない方の金額を補助します。</t>
    <rPh sb="5" eb="7">
      <t>ケイヒ</t>
    </rPh>
    <rPh sb="8" eb="10">
      <t>ホジョ</t>
    </rPh>
    <rPh sb="10" eb="12">
      <t>キジュン</t>
    </rPh>
    <rPh sb="12" eb="13">
      <t>ガク</t>
    </rPh>
    <rPh sb="14" eb="15">
      <t>クラ</t>
    </rPh>
    <rPh sb="17" eb="18">
      <t>スク</t>
    </rPh>
    <rPh sb="20" eb="21">
      <t>ホウ</t>
    </rPh>
    <rPh sb="22" eb="24">
      <t>キンガク</t>
    </rPh>
    <rPh sb="25" eb="27">
      <t>ホジョ</t>
    </rPh>
    <phoneticPr fontId="2"/>
  </si>
  <si>
    <t>研修名</t>
    <rPh sb="0" eb="2">
      <t>ケンシュウ</t>
    </rPh>
    <rPh sb="2" eb="3">
      <t>メイ</t>
    </rPh>
    <phoneticPr fontId="2"/>
  </si>
  <si>
    <t>区分</t>
    <rPh sb="0" eb="2">
      <t>クブン</t>
    </rPh>
    <phoneticPr fontId="2"/>
  </si>
  <si>
    <t>入所選考時にＤＶ加点にて児童を入所していること
月額57,816円×要保護児童が入所した月数（最大12か月）</t>
    <rPh sb="0" eb="2">
      <t>ニュウショ</t>
    </rPh>
    <rPh sb="2" eb="4">
      <t>センコウ</t>
    </rPh>
    <rPh sb="4" eb="5">
      <t>トキ</t>
    </rPh>
    <rPh sb="8" eb="10">
      <t>カテン</t>
    </rPh>
    <rPh sb="12" eb="14">
      <t>ジドウ</t>
    </rPh>
    <rPh sb="15" eb="17">
      <t>ニュウショ</t>
    </rPh>
    <rPh sb="24" eb="26">
      <t>ゲツガク</t>
    </rPh>
    <rPh sb="32" eb="33">
      <t>エン</t>
    </rPh>
    <rPh sb="34" eb="37">
      <t>ヨウホゴ</t>
    </rPh>
    <rPh sb="37" eb="39">
      <t>ジドウ</t>
    </rPh>
    <rPh sb="40" eb="42">
      <t>ニュウショ</t>
    </rPh>
    <rPh sb="44" eb="46">
      <t>ツキスウ</t>
    </rPh>
    <rPh sb="47" eb="49">
      <t>サイダイ</t>
    </rPh>
    <rPh sb="52" eb="53">
      <t>ゲツ</t>
    </rPh>
    <phoneticPr fontId="2"/>
  </si>
  <si>
    <t>人数の算出については、その週の時間帯を利用する最も多い人数を記載し、全52週の平均が基準を上回る時間帯の内で最も高額の時間帯に対して認定を行う。
補助基準額
保育所
前後30分：平均3人以上、600,000円
前後1時間：平均3人以上、1,760,000円
前後２時間：平均3人以上：2,761,000円
前後4時間：平均3人以上、5,804,000円</t>
    <rPh sb="27" eb="29">
      <t>ニンズウ</t>
    </rPh>
    <rPh sb="69" eb="70">
      <t>オコナ</t>
    </rPh>
    <rPh sb="73" eb="75">
      <t>ホジョ</t>
    </rPh>
    <rPh sb="75" eb="77">
      <t>キジュン</t>
    </rPh>
    <rPh sb="77" eb="78">
      <t>ガク</t>
    </rPh>
    <rPh sb="79" eb="81">
      <t>ホイク</t>
    </rPh>
    <rPh sb="81" eb="82">
      <t>ショ</t>
    </rPh>
    <rPh sb="83" eb="85">
      <t>ゼンゴ</t>
    </rPh>
    <rPh sb="87" eb="88">
      <t>フン</t>
    </rPh>
    <rPh sb="89" eb="91">
      <t>ヘイキン</t>
    </rPh>
    <rPh sb="92" eb="93">
      <t>ヒト</t>
    </rPh>
    <rPh sb="93" eb="95">
      <t>イジョウ</t>
    </rPh>
    <rPh sb="103" eb="104">
      <t>エン</t>
    </rPh>
    <rPh sb="105" eb="107">
      <t>ゼンゴ</t>
    </rPh>
    <rPh sb="108" eb="110">
      <t>ジカン</t>
    </rPh>
    <rPh sb="111" eb="113">
      <t>ヘイキン</t>
    </rPh>
    <rPh sb="114" eb="115">
      <t>ニン</t>
    </rPh>
    <rPh sb="115" eb="117">
      <t>イジョウ</t>
    </rPh>
    <rPh sb="127" eb="128">
      <t>エン</t>
    </rPh>
    <rPh sb="129" eb="131">
      <t>ゼンゴ</t>
    </rPh>
    <rPh sb="132" eb="134">
      <t>ジカン</t>
    </rPh>
    <rPh sb="135" eb="137">
      <t>ヘイキン</t>
    </rPh>
    <rPh sb="138" eb="141">
      <t>ニンイジョウ</t>
    </rPh>
    <rPh sb="151" eb="152">
      <t>エン</t>
    </rPh>
    <rPh sb="153" eb="155">
      <t>ゼンゴ</t>
    </rPh>
    <rPh sb="156" eb="158">
      <t>ジカン</t>
    </rPh>
    <rPh sb="159" eb="161">
      <t>ヘイキン</t>
    </rPh>
    <rPh sb="162" eb="163">
      <t>ニン</t>
    </rPh>
    <rPh sb="163" eb="165">
      <t>イジョウ</t>
    </rPh>
    <rPh sb="175" eb="176">
      <t>エン</t>
    </rPh>
    <phoneticPr fontId="2"/>
  </si>
  <si>
    <t>小規模保育施設
前後30分：平均1人以上、600,000円
前後1時間：平均3人以上、1,422,000円
前後2時間：平均3人以上、1,760,000円
前後4時間：平均3人以上、4,497,000円</t>
    <rPh sb="3" eb="5">
      <t>ホイク</t>
    </rPh>
    <rPh sb="5" eb="7">
      <t>シセツ</t>
    </rPh>
    <rPh sb="8" eb="10">
      <t>ゼンゴ</t>
    </rPh>
    <rPh sb="12" eb="13">
      <t>フン</t>
    </rPh>
    <rPh sb="14" eb="16">
      <t>ヘイキン</t>
    </rPh>
    <rPh sb="17" eb="18">
      <t>ヒト</t>
    </rPh>
    <rPh sb="18" eb="20">
      <t>イジョウ</t>
    </rPh>
    <rPh sb="30" eb="32">
      <t>ゼンゴ</t>
    </rPh>
    <rPh sb="33" eb="35">
      <t>ジカン</t>
    </rPh>
    <rPh sb="36" eb="38">
      <t>ヘイキン</t>
    </rPh>
    <rPh sb="39" eb="40">
      <t>ニン</t>
    </rPh>
    <rPh sb="40" eb="42">
      <t>イジョウ</t>
    </rPh>
    <rPh sb="54" eb="56">
      <t>ゼンゴ</t>
    </rPh>
    <rPh sb="57" eb="59">
      <t>ジカン</t>
    </rPh>
    <rPh sb="60" eb="62">
      <t>ヘイキン</t>
    </rPh>
    <rPh sb="63" eb="64">
      <t>ニン</t>
    </rPh>
    <rPh sb="64" eb="66">
      <t>イジョウ</t>
    </rPh>
    <rPh sb="78" eb="80">
      <t>ゼンゴ</t>
    </rPh>
    <rPh sb="81" eb="83">
      <t>ジカン</t>
    </rPh>
    <rPh sb="84" eb="86">
      <t>ヘイキン</t>
    </rPh>
    <rPh sb="87" eb="88">
      <t>ニン</t>
    </rPh>
    <rPh sb="88" eb="90">
      <t>イジョウ</t>
    </rPh>
    <phoneticPr fontId="2"/>
  </si>
  <si>
    <t>【令和７年度補助基準額】</t>
    <rPh sb="1" eb="2">
      <t>レイ</t>
    </rPh>
    <rPh sb="2" eb="3">
      <t>ワ</t>
    </rPh>
    <rPh sb="4" eb="6">
      <t>ネンド</t>
    </rPh>
    <rPh sb="6" eb="8">
      <t>ホジョ</t>
    </rPh>
    <rPh sb="8" eb="10">
      <t>キジュン</t>
    </rPh>
    <rPh sb="10" eb="11">
      <t>ガク</t>
    </rPh>
    <phoneticPr fontId="11"/>
  </si>
  <si>
    <t>【令和7年度補助基準額】</t>
    <rPh sb="1" eb="2">
      <t>レイ</t>
    </rPh>
    <rPh sb="2" eb="3">
      <t>ワ</t>
    </rPh>
    <rPh sb="4" eb="6">
      <t>ネンド</t>
    </rPh>
    <rPh sb="6" eb="8">
      <t>ホジョ</t>
    </rPh>
    <rPh sb="8" eb="10">
      <t>キジュン</t>
    </rPh>
    <rPh sb="10" eb="11">
      <t>ガク</t>
    </rPh>
    <phoneticPr fontId="11"/>
  </si>
  <si>
    <r>
      <t xml:space="preserve">在宅育児支援事業：年額100,000円
相談希望強化事業：年額100,000円
地域家庭登録型事業：年額150,000円
三世代交流型支援事業：年額150,000円
事業の実施に要した費用が補助単価を下回る場合は、その額。
</t>
    </r>
    <r>
      <rPr>
        <b/>
        <sz val="11"/>
        <color rgb="FFFF0000"/>
        <rFont val="ＭＳ Ｐゴシック"/>
        <family val="3"/>
        <charset val="128"/>
        <scheme val="minor"/>
      </rPr>
      <t>人件費及び食糧費は対象外。</t>
    </r>
    <rPh sb="0" eb="2">
      <t>ザイタク</t>
    </rPh>
    <rPh sb="2" eb="4">
      <t>イクジ</t>
    </rPh>
    <rPh sb="4" eb="6">
      <t>シエン</t>
    </rPh>
    <rPh sb="6" eb="8">
      <t>ジギョウ</t>
    </rPh>
    <rPh sb="9" eb="11">
      <t>ネンガク</t>
    </rPh>
    <rPh sb="18" eb="19">
      <t>エン</t>
    </rPh>
    <rPh sb="20" eb="22">
      <t>ソウダン</t>
    </rPh>
    <rPh sb="22" eb="24">
      <t>キボウ</t>
    </rPh>
    <rPh sb="24" eb="26">
      <t>キョウカ</t>
    </rPh>
    <rPh sb="26" eb="28">
      <t>ジギョウ</t>
    </rPh>
    <rPh sb="29" eb="31">
      <t>ネンガク</t>
    </rPh>
    <rPh sb="38" eb="39">
      <t>エン</t>
    </rPh>
    <rPh sb="40" eb="42">
      <t>チイキ</t>
    </rPh>
    <rPh sb="42" eb="44">
      <t>カテイ</t>
    </rPh>
    <rPh sb="44" eb="47">
      <t>トウロクガタ</t>
    </rPh>
    <rPh sb="47" eb="49">
      <t>ジギョウ</t>
    </rPh>
    <rPh sb="50" eb="52">
      <t>ネンガク</t>
    </rPh>
    <rPh sb="59" eb="60">
      <t>エン</t>
    </rPh>
    <rPh sb="61" eb="62">
      <t>サン</t>
    </rPh>
    <rPh sb="62" eb="64">
      <t>セダイ</t>
    </rPh>
    <rPh sb="64" eb="67">
      <t>コウリュウガタ</t>
    </rPh>
    <rPh sb="67" eb="69">
      <t>シエン</t>
    </rPh>
    <rPh sb="69" eb="71">
      <t>ジギョウ</t>
    </rPh>
    <rPh sb="72" eb="74">
      <t>ネンガク</t>
    </rPh>
    <rPh sb="81" eb="82">
      <t>エン</t>
    </rPh>
    <rPh sb="83" eb="85">
      <t>ジギョウ</t>
    </rPh>
    <rPh sb="86" eb="88">
      <t>ジッシ</t>
    </rPh>
    <rPh sb="89" eb="90">
      <t>ヨウ</t>
    </rPh>
    <rPh sb="92" eb="94">
      <t>ヒヨウ</t>
    </rPh>
    <rPh sb="95" eb="97">
      <t>ホジョ</t>
    </rPh>
    <rPh sb="97" eb="99">
      <t>タンカ</t>
    </rPh>
    <rPh sb="100" eb="102">
      <t>シタマワ</t>
    </rPh>
    <rPh sb="103" eb="105">
      <t>バアイ</t>
    </rPh>
    <rPh sb="109" eb="110">
      <t>ガク</t>
    </rPh>
    <rPh sb="112" eb="115">
      <t>ジンケンヒ</t>
    </rPh>
    <rPh sb="115" eb="116">
      <t>オヨ</t>
    </rPh>
    <rPh sb="117" eb="120">
      <t>ショクリョウヒ</t>
    </rPh>
    <rPh sb="121" eb="124">
      <t>タイショウガイ</t>
    </rPh>
    <phoneticPr fontId="2"/>
  </si>
  <si>
    <t>令和7年4月7日現在</t>
    <phoneticPr fontId="85"/>
  </si>
  <si>
    <t>施設名：</t>
    <phoneticPr fontId="85"/>
  </si>
  <si>
    <t>「⑦添付書類」欄には、④が○の場合に障害の事実が把握可能な添付書類の種類を記入してください。（手帳の写し、受給者証の写し、意見書の写し、療育施設利用記録等）</t>
    <rPh sb="2" eb="4">
      <t>テンプ</t>
    </rPh>
    <rPh sb="4" eb="6">
      <t>ショルイ</t>
    </rPh>
    <rPh sb="7" eb="8">
      <t>ラン</t>
    </rPh>
    <rPh sb="15" eb="17">
      <t>バアイ</t>
    </rPh>
    <rPh sb="18" eb="20">
      <t>ショウガイ</t>
    </rPh>
    <rPh sb="21" eb="23">
      <t>ジジツ</t>
    </rPh>
    <rPh sb="24" eb="26">
      <t>ハアク</t>
    </rPh>
    <rPh sb="26" eb="28">
      <t>カノウ</t>
    </rPh>
    <rPh sb="29" eb="31">
      <t>テンプ</t>
    </rPh>
    <rPh sb="31" eb="33">
      <t>ショルイ</t>
    </rPh>
    <rPh sb="34" eb="36">
      <t>シュルイ</t>
    </rPh>
    <rPh sb="37" eb="39">
      <t>キニュウ</t>
    </rPh>
    <rPh sb="47" eb="49">
      <t>テチョウ</t>
    </rPh>
    <rPh sb="50" eb="51">
      <t>ウツ</t>
    </rPh>
    <rPh sb="53" eb="56">
      <t>ジュキュウシャ</t>
    </rPh>
    <rPh sb="56" eb="57">
      <t>ショウ</t>
    </rPh>
    <rPh sb="58" eb="59">
      <t>ウツ</t>
    </rPh>
    <rPh sb="61" eb="64">
      <t>イケンショ</t>
    </rPh>
    <rPh sb="65" eb="66">
      <t>ウツ</t>
    </rPh>
    <rPh sb="68" eb="70">
      <t>リョウイク</t>
    </rPh>
    <rPh sb="70" eb="72">
      <t>シセツ</t>
    </rPh>
    <rPh sb="72" eb="74">
      <t>リヨウ</t>
    </rPh>
    <rPh sb="74" eb="76">
      <t>キロク</t>
    </rPh>
    <rPh sb="76" eb="77">
      <t>トウ</t>
    </rPh>
    <phoneticPr fontId="2"/>
  </si>
  <si>
    <t>書類がない場合は補助表を記入願います。</t>
    <rPh sb="0" eb="2">
      <t>ショルイ</t>
    </rPh>
    <rPh sb="5" eb="7">
      <t>バアイ</t>
    </rPh>
    <rPh sb="8" eb="10">
      <t>ホジョ</t>
    </rPh>
    <rPh sb="10" eb="11">
      <t>ヒョウ</t>
    </rPh>
    <rPh sb="12" eb="14">
      <t>キニュウ</t>
    </rPh>
    <rPh sb="14" eb="15">
      <t>ネガ</t>
    </rPh>
    <phoneticPr fontId="2"/>
  </si>
  <si>
    <t>退所月
（退所していなければ
3月を記入してください）</t>
    <rPh sb="0" eb="2">
      <t>タイショ</t>
    </rPh>
    <rPh sb="2" eb="3">
      <t>ツキ</t>
    </rPh>
    <rPh sb="5" eb="7">
      <t>タイショ</t>
    </rPh>
    <rPh sb="16" eb="17">
      <t>ガツ</t>
    </rPh>
    <rPh sb="18" eb="20">
      <t>キニュウ</t>
    </rPh>
    <phoneticPr fontId="2"/>
  </si>
  <si>
    <t>教材費・行事費等</t>
    <phoneticPr fontId="2"/>
  </si>
  <si>
    <t>合計</t>
    <rPh sb="0" eb="2">
      <t>ゴウケイ</t>
    </rPh>
    <phoneticPr fontId="2"/>
  </si>
  <si>
    <t>医師又は
巡回相談</t>
    <rPh sb="0" eb="2">
      <t>イシ</t>
    </rPh>
    <rPh sb="2" eb="3">
      <t>マタ</t>
    </rPh>
    <rPh sb="5" eb="7">
      <t>ジュンカイ</t>
    </rPh>
    <rPh sb="7" eb="9">
      <t>ソウダン</t>
    </rPh>
    <phoneticPr fontId="2"/>
  </si>
  <si>
    <t>④医師または巡回相談</t>
    <rPh sb="1" eb="3">
      <t>イシ</t>
    </rPh>
    <rPh sb="6" eb="8">
      <t>ジュンカイ</t>
    </rPh>
    <rPh sb="8" eb="10">
      <t>ソウダン</t>
    </rPh>
    <phoneticPr fontId="2"/>
  </si>
  <si>
    <t>時給</t>
  </si>
  <si>
    <t>利用者数</t>
    <rPh sb="0" eb="3">
      <t>リヨウシャ</t>
    </rPh>
    <rPh sb="3" eb="4">
      <t>スウ</t>
    </rPh>
    <phoneticPr fontId="2"/>
  </si>
  <si>
    <t>保育士資格</t>
    <phoneticPr fontId="2"/>
  </si>
  <si>
    <t>専任であるか</t>
    <rPh sb="0" eb="2">
      <t>センニン</t>
    </rPh>
    <phoneticPr fontId="2"/>
  </si>
  <si>
    <t>×</t>
    <phoneticPr fontId="2"/>
  </si>
  <si>
    <r>
      <t xml:space="preserve">③保育補助者の保育士資格取得に向けた支援の取組
</t>
    </r>
    <r>
      <rPr>
        <sz val="11"/>
        <color theme="1"/>
        <rFont val="ＭＳ Ｐゴシック"/>
        <family val="3"/>
        <charset val="128"/>
        <scheme val="minor"/>
      </rPr>
      <t>※勤務時間調整や講習受講の機会の確保等、資格取得に向けた支援の取組をお書きください。</t>
    </r>
    <rPh sb="1" eb="6">
      <t>ホイクホジョシャ</t>
    </rPh>
    <rPh sb="7" eb="9">
      <t>ホイク</t>
    </rPh>
    <rPh sb="9" eb="10">
      <t>シ</t>
    </rPh>
    <rPh sb="10" eb="14">
      <t>シカクシュトク</t>
    </rPh>
    <rPh sb="15" eb="16">
      <t>ム</t>
    </rPh>
    <rPh sb="18" eb="20">
      <t>シエン</t>
    </rPh>
    <rPh sb="21" eb="23">
      <t>トリクミ</t>
    </rPh>
    <rPh sb="25" eb="27">
      <t>キンム</t>
    </rPh>
    <rPh sb="27" eb="29">
      <t>ジカン</t>
    </rPh>
    <rPh sb="29" eb="31">
      <t>チョウセイ</t>
    </rPh>
    <rPh sb="32" eb="34">
      <t>コウシュウ</t>
    </rPh>
    <rPh sb="34" eb="36">
      <t>ジュコウ</t>
    </rPh>
    <rPh sb="37" eb="39">
      <t>キカイ</t>
    </rPh>
    <rPh sb="40" eb="42">
      <t>カクホ</t>
    </rPh>
    <rPh sb="42" eb="43">
      <t>トウ</t>
    </rPh>
    <rPh sb="44" eb="46">
      <t>シカク</t>
    </rPh>
    <rPh sb="46" eb="48">
      <t>シュトク</t>
    </rPh>
    <rPh sb="49" eb="50">
      <t>ム</t>
    </rPh>
    <rPh sb="52" eb="54">
      <t>シエン</t>
    </rPh>
    <rPh sb="55" eb="57">
      <t>トリクミ</t>
    </rPh>
    <rPh sb="59" eb="60">
      <t>カ</t>
    </rPh>
    <phoneticPr fontId="2"/>
  </si>
  <si>
    <t>クラス年齢</t>
    <rPh sb="3" eb="5">
      <t>ネンレイ</t>
    </rPh>
    <phoneticPr fontId="2"/>
  </si>
  <si>
    <t>事業詳細</t>
    <rPh sb="0" eb="2">
      <t>ジギョウ</t>
    </rPh>
    <rPh sb="2" eb="4">
      <t>ショウサイ</t>
    </rPh>
    <phoneticPr fontId="2"/>
  </si>
  <si>
    <t>団体名称</t>
    <rPh sb="0" eb="4">
      <t>ダンタイメイショウ</t>
    </rPh>
    <phoneticPr fontId="89"/>
  </si>
  <si>
    <t>所在地</t>
    <rPh sb="0" eb="3">
      <t>ショザイチ</t>
    </rPh>
    <phoneticPr fontId="89"/>
  </si>
  <si>
    <t>代表者氏名</t>
    <rPh sb="0" eb="3">
      <t>ダイヒョウシャ</t>
    </rPh>
    <rPh sb="3" eb="4">
      <t>シ</t>
    </rPh>
    <rPh sb="4" eb="5">
      <t>メイ</t>
    </rPh>
    <phoneticPr fontId="89"/>
  </si>
  <si>
    <t>一般財団法人稲垣会　わかば保育園</t>
    <phoneticPr fontId="89"/>
  </si>
  <si>
    <t>座間市座間一丁目３２８１</t>
    <rPh sb="0" eb="3">
      <t>ザマシ</t>
    </rPh>
    <rPh sb="3" eb="5">
      <t>ザマ</t>
    </rPh>
    <rPh sb="5" eb="8">
      <t>１チョウメ</t>
    </rPh>
    <phoneticPr fontId="1"/>
  </si>
  <si>
    <t>理事長　稲　垣　貴　夫</t>
    <rPh sb="0" eb="3">
      <t>リジチョウ</t>
    </rPh>
    <rPh sb="4" eb="5">
      <t>イネ</t>
    </rPh>
    <rPh sb="6" eb="7">
      <t>カキ</t>
    </rPh>
    <rPh sb="8" eb="9">
      <t>キ</t>
    </rPh>
    <rPh sb="10" eb="11">
      <t>オット</t>
    </rPh>
    <phoneticPr fontId="1"/>
  </si>
  <si>
    <t>社会福祉法人光輪会　座間保育園</t>
    <phoneticPr fontId="89"/>
  </si>
  <si>
    <t>座間市入谷東四丁目５８番１号</t>
    <rPh sb="0" eb="3">
      <t>ザマシ</t>
    </rPh>
    <rPh sb="3" eb="5">
      <t>イリヤ</t>
    </rPh>
    <rPh sb="5" eb="6">
      <t>ヒガシ</t>
    </rPh>
    <rPh sb="6" eb="9">
      <t>４チョウメ</t>
    </rPh>
    <rPh sb="11" eb="12">
      <t>バン</t>
    </rPh>
    <rPh sb="13" eb="14">
      <t>ゴウ</t>
    </rPh>
    <phoneticPr fontId="1"/>
  </si>
  <si>
    <t>園長　山　梨　鈴　代</t>
  </si>
  <si>
    <t>社会福祉法人光輪会　やなせ保育園</t>
    <phoneticPr fontId="89"/>
  </si>
  <si>
    <t>座間市入谷東三丁目２７番１号</t>
    <rPh sb="0" eb="3">
      <t>ザマシ</t>
    </rPh>
    <rPh sb="3" eb="5">
      <t>イリヤ</t>
    </rPh>
    <rPh sb="5" eb="6">
      <t>ヒガシ</t>
    </rPh>
    <rPh sb="6" eb="9">
      <t>３チョウメ</t>
    </rPh>
    <rPh sb="11" eb="12">
      <t>バン</t>
    </rPh>
    <rPh sb="13" eb="14">
      <t>ゴウ</t>
    </rPh>
    <phoneticPr fontId="1"/>
  </si>
  <si>
    <t>園長　大 矢　真紀子</t>
  </si>
  <si>
    <t>社会福祉法人寿会　座間子どもの家保育園</t>
    <phoneticPr fontId="89"/>
  </si>
  <si>
    <t>座間市さがみ野一丁目８番２５号</t>
    <rPh sb="0" eb="3">
      <t>ザマシ</t>
    </rPh>
    <rPh sb="6" eb="7">
      <t>ノ</t>
    </rPh>
    <rPh sb="7" eb="10">
      <t>１チョウメ</t>
    </rPh>
    <rPh sb="11" eb="12">
      <t>バン</t>
    </rPh>
    <rPh sb="14" eb="15">
      <t>ゴウ</t>
    </rPh>
    <phoneticPr fontId="1"/>
  </si>
  <si>
    <t>理事長　小　島　良　之</t>
  </si>
  <si>
    <t>社会福祉法人高松児童福祉会 あゆみ保育園</t>
    <rPh sb="6" eb="8">
      <t>タカマツ</t>
    </rPh>
    <rPh sb="8" eb="10">
      <t>ジドウ</t>
    </rPh>
    <phoneticPr fontId="1"/>
  </si>
  <si>
    <t>座間市緑ケ丘四丁目１６番１６号</t>
    <rPh sb="0" eb="3">
      <t>ザマシ</t>
    </rPh>
    <rPh sb="3" eb="6">
      <t>ミドリガオカ</t>
    </rPh>
    <rPh sb="6" eb="9">
      <t>４チョウメ</t>
    </rPh>
    <rPh sb="11" eb="12">
      <t>バン</t>
    </rPh>
    <rPh sb="14" eb="15">
      <t>ゴウ</t>
    </rPh>
    <phoneticPr fontId="1"/>
  </si>
  <si>
    <t>理事長　髙　松　一　枝</t>
    <rPh sb="0" eb="3">
      <t>リジチョウ</t>
    </rPh>
    <rPh sb="4" eb="5">
      <t>ダカイ</t>
    </rPh>
    <rPh sb="6" eb="7">
      <t>マツ</t>
    </rPh>
    <phoneticPr fontId="1"/>
  </si>
  <si>
    <t>社会福祉法人あららぎ福祉会 いその保育園</t>
    <phoneticPr fontId="89"/>
  </si>
  <si>
    <t>座間市緑ケ丘一丁目２６番６号</t>
    <rPh sb="0" eb="3">
      <t>ザマシ</t>
    </rPh>
    <rPh sb="3" eb="6">
      <t>ミドリガオカ</t>
    </rPh>
    <rPh sb="6" eb="9">
      <t>１チョウメ</t>
    </rPh>
    <rPh sb="11" eb="12">
      <t>バン</t>
    </rPh>
    <rPh sb="13" eb="14">
      <t>ゴウ</t>
    </rPh>
    <phoneticPr fontId="1"/>
  </si>
  <si>
    <t>理事長　磯　野　一　途</t>
    <rPh sb="0" eb="3">
      <t>リジチョウ</t>
    </rPh>
    <rPh sb="4" eb="5">
      <t>イソ</t>
    </rPh>
    <rPh sb="6" eb="7">
      <t>ノ</t>
    </rPh>
    <rPh sb="8" eb="9">
      <t>イチ</t>
    </rPh>
    <rPh sb="10" eb="11">
      <t>ト</t>
    </rPh>
    <phoneticPr fontId="1"/>
  </si>
  <si>
    <t>社会福祉法人ひかり福祉会 広野台保育園</t>
    <phoneticPr fontId="89"/>
  </si>
  <si>
    <t>座間市広野台一丁目３２番３号</t>
    <rPh sb="0" eb="3">
      <t>ザマシ</t>
    </rPh>
    <rPh sb="3" eb="6">
      <t>ヒロノダイ</t>
    </rPh>
    <rPh sb="6" eb="9">
      <t>１チョウメ</t>
    </rPh>
    <rPh sb="11" eb="12">
      <t>バン</t>
    </rPh>
    <rPh sb="13" eb="14">
      <t>ゴウ</t>
    </rPh>
    <phoneticPr fontId="1"/>
  </si>
  <si>
    <t>理事長　秋　庭　恵　子</t>
    <rPh sb="8" eb="9">
      <t>メグミ</t>
    </rPh>
    <rPh sb="10" eb="11">
      <t>コ</t>
    </rPh>
    <phoneticPr fontId="1"/>
  </si>
  <si>
    <t>社会福祉法人博栄福祉会 栗の実保育園</t>
    <phoneticPr fontId="89"/>
  </si>
  <si>
    <t>座間市東原一丁目６番３０号</t>
    <rPh sb="0" eb="3">
      <t>ザマシ</t>
    </rPh>
    <rPh sb="3" eb="5">
      <t>ヒガシハラ</t>
    </rPh>
    <rPh sb="5" eb="8">
      <t>１チョウメ</t>
    </rPh>
    <rPh sb="9" eb="10">
      <t>バン</t>
    </rPh>
    <rPh sb="12" eb="13">
      <t>ゴウ</t>
    </rPh>
    <phoneticPr fontId="1"/>
  </si>
  <si>
    <t>理事長　江　成　達　則</t>
    <rPh sb="0" eb="3">
      <t>リジチョウ</t>
    </rPh>
    <rPh sb="4" eb="5">
      <t>コウ</t>
    </rPh>
    <rPh sb="6" eb="7">
      <t>シゲル</t>
    </rPh>
    <rPh sb="8" eb="9">
      <t>タツ</t>
    </rPh>
    <rPh sb="10" eb="11">
      <t>ノリ</t>
    </rPh>
    <phoneticPr fontId="1"/>
  </si>
  <si>
    <t>特定非営利活動法人Ｔｙ　座間すこやか保育園</t>
    <phoneticPr fontId="89"/>
  </si>
  <si>
    <t>座間市入谷東三丁目３５番１２号</t>
    <rPh sb="0" eb="3">
      <t>ザマシ</t>
    </rPh>
    <rPh sb="3" eb="5">
      <t>イリヤ</t>
    </rPh>
    <rPh sb="5" eb="6">
      <t>ヒガシ</t>
    </rPh>
    <rPh sb="6" eb="9">
      <t>３チョウメ</t>
    </rPh>
    <rPh sb="11" eb="12">
      <t>バン</t>
    </rPh>
    <rPh sb="14" eb="15">
      <t>ゴウ</t>
    </rPh>
    <phoneticPr fontId="1"/>
  </si>
  <si>
    <t>理事長　岩　堀　美　子</t>
    <rPh sb="0" eb="3">
      <t>リジチョウ</t>
    </rPh>
    <rPh sb="4" eb="5">
      <t>イワ</t>
    </rPh>
    <rPh sb="6" eb="7">
      <t>ホリ</t>
    </rPh>
    <rPh sb="8" eb="9">
      <t>ビ</t>
    </rPh>
    <rPh sb="10" eb="11">
      <t>コ</t>
    </rPh>
    <phoneticPr fontId="1"/>
  </si>
  <si>
    <t>株式会社木下の保育 木下の保育園　相武台</t>
    <phoneticPr fontId="89"/>
  </si>
  <si>
    <t>東京都新宿区西新宿六丁目５番１号　８Ｆ</t>
    <rPh sb="0" eb="3">
      <t>トウキョウト</t>
    </rPh>
    <rPh sb="3" eb="6">
      <t>シンジュクク</t>
    </rPh>
    <rPh sb="6" eb="9">
      <t>ニシシンジュク</t>
    </rPh>
    <rPh sb="9" eb="12">
      <t>６チョウメ</t>
    </rPh>
    <rPh sb="13" eb="14">
      <t>バン</t>
    </rPh>
    <rPh sb="15" eb="16">
      <t>ゴウ</t>
    </rPh>
    <phoneticPr fontId="1"/>
  </si>
  <si>
    <t>代表取締役　熊　地　昌　治</t>
    <rPh sb="0" eb="2">
      <t>ダイヒョウ</t>
    </rPh>
    <rPh sb="2" eb="5">
      <t>トリシマリヤク</t>
    </rPh>
    <phoneticPr fontId="1"/>
  </si>
  <si>
    <t>特定非営利活動法人Ｔｙ　ナーサリースクールＴ＆Ｙ相模が丘</t>
    <phoneticPr fontId="89"/>
  </si>
  <si>
    <t>座間市相模が丘五丁目４７番１６号</t>
    <rPh sb="0" eb="3">
      <t>ザマシ</t>
    </rPh>
    <rPh sb="3" eb="5">
      <t>サガミ</t>
    </rPh>
    <rPh sb="6" eb="7">
      <t>オカ</t>
    </rPh>
    <rPh sb="7" eb="10">
      <t>５チョウメ</t>
    </rPh>
    <rPh sb="12" eb="13">
      <t>バン</t>
    </rPh>
    <rPh sb="15" eb="16">
      <t>ゴウ</t>
    </rPh>
    <phoneticPr fontId="1"/>
  </si>
  <si>
    <t>特定非営利活動法人どんぐりと山猫会 麦っ子畑保育園</t>
    <phoneticPr fontId="89"/>
  </si>
  <si>
    <t>座間市南栗原一丁目４番３号</t>
    <rPh sb="0" eb="3">
      <t>ザマシ</t>
    </rPh>
    <rPh sb="3" eb="6">
      <t>ミナミクリハラ</t>
    </rPh>
    <rPh sb="6" eb="9">
      <t>１チョウメ</t>
    </rPh>
    <rPh sb="10" eb="11">
      <t>バン</t>
    </rPh>
    <rPh sb="12" eb="13">
      <t>ゴウ</t>
    </rPh>
    <phoneticPr fontId="1"/>
  </si>
  <si>
    <t>園長　竹　内　裕　子</t>
    <rPh sb="0" eb="2">
      <t>エンチョウ</t>
    </rPh>
    <rPh sb="3" eb="4">
      <t>タケ</t>
    </rPh>
    <rPh sb="5" eb="6">
      <t>ナイ</t>
    </rPh>
    <rPh sb="7" eb="8">
      <t>ユウ</t>
    </rPh>
    <rPh sb="9" eb="10">
      <t>コ</t>
    </rPh>
    <phoneticPr fontId="1"/>
  </si>
  <si>
    <t>社会福祉法人中村会 スマイルワールド保育園</t>
    <phoneticPr fontId="89"/>
  </si>
  <si>
    <t>座間市南栗原一丁目１１番１１号</t>
    <rPh sb="0" eb="3">
      <t>ザマシ</t>
    </rPh>
    <rPh sb="3" eb="6">
      <t>ミナミクリハラ</t>
    </rPh>
    <rPh sb="6" eb="9">
      <t>１チョウメ</t>
    </rPh>
    <rPh sb="11" eb="12">
      <t>バン</t>
    </rPh>
    <rPh sb="14" eb="15">
      <t>ゴウ</t>
    </rPh>
    <phoneticPr fontId="1"/>
  </si>
  <si>
    <t>理事長　中　村　保　夫</t>
    <rPh sb="0" eb="3">
      <t>リジチョウ</t>
    </rPh>
    <rPh sb="4" eb="5">
      <t>ナカ</t>
    </rPh>
    <rPh sb="6" eb="7">
      <t>ムラ</t>
    </rPh>
    <rPh sb="8" eb="9">
      <t>タモツ</t>
    </rPh>
    <rPh sb="10" eb="11">
      <t>オット</t>
    </rPh>
    <phoneticPr fontId="1"/>
  </si>
  <si>
    <t>株式会社マジオブルームキッズ マジオたんぽぽ保育園相武台</t>
    <phoneticPr fontId="89"/>
  </si>
  <si>
    <t>東京都日野市百草１８８</t>
    <rPh sb="0" eb="3">
      <t>トウキョウト</t>
    </rPh>
    <rPh sb="3" eb="6">
      <t>ヒノシ</t>
    </rPh>
    <rPh sb="6" eb="8">
      <t>モグサ</t>
    </rPh>
    <phoneticPr fontId="1"/>
  </si>
  <si>
    <t>代表取締役　松　本　義　弘</t>
    <rPh sb="0" eb="2">
      <t>ダイヒョウ</t>
    </rPh>
    <rPh sb="2" eb="5">
      <t>トリシマリヤク</t>
    </rPh>
    <phoneticPr fontId="1"/>
  </si>
  <si>
    <t>社会福祉法人足跡の会 座間ゆめっこ保育園</t>
    <phoneticPr fontId="89"/>
  </si>
  <si>
    <t>座間市入谷西四丁目２番２５号</t>
    <rPh sb="0" eb="3">
      <t>ザマシ</t>
    </rPh>
    <rPh sb="3" eb="5">
      <t>イリヤ</t>
    </rPh>
    <rPh sb="5" eb="6">
      <t>ニシ</t>
    </rPh>
    <rPh sb="6" eb="9">
      <t>４チョウメ</t>
    </rPh>
    <rPh sb="10" eb="11">
      <t>バン</t>
    </rPh>
    <rPh sb="13" eb="14">
      <t>ゴウ</t>
    </rPh>
    <phoneticPr fontId="1"/>
  </si>
  <si>
    <t>理事長　溝　渕　信　一</t>
    <rPh sb="0" eb="3">
      <t>リジチョウ</t>
    </rPh>
    <rPh sb="4" eb="5">
      <t>ミゾ</t>
    </rPh>
    <rPh sb="6" eb="7">
      <t>フチ</t>
    </rPh>
    <rPh sb="8" eb="9">
      <t>シン</t>
    </rPh>
    <rPh sb="10" eb="11">
      <t>イチ</t>
    </rPh>
    <phoneticPr fontId="1"/>
  </si>
  <si>
    <t>社会福祉法人寿会 子どもの家ひまわり保育園</t>
    <phoneticPr fontId="89"/>
  </si>
  <si>
    <t>座間市相模が丘一丁目２５番１号</t>
    <rPh sb="0" eb="3">
      <t>ザマシ</t>
    </rPh>
    <rPh sb="3" eb="5">
      <t>サガミ</t>
    </rPh>
    <rPh sb="6" eb="7">
      <t>オカ</t>
    </rPh>
    <rPh sb="7" eb="10">
      <t>１チョウメ</t>
    </rPh>
    <rPh sb="12" eb="13">
      <t>バン</t>
    </rPh>
    <rPh sb="14" eb="15">
      <t>ゴウ</t>
    </rPh>
    <phoneticPr fontId="1"/>
  </si>
  <si>
    <t>園長　保 住　みすみ</t>
    <rPh sb="0" eb="2">
      <t>エンチョウ</t>
    </rPh>
    <rPh sb="3" eb="4">
      <t>タモツ</t>
    </rPh>
    <rPh sb="5" eb="6">
      <t>ジュウ</t>
    </rPh>
    <phoneticPr fontId="1"/>
  </si>
  <si>
    <t>座間市緑ヶ丘四丁目６番５６号</t>
    <rPh sb="6" eb="9">
      <t>４チョウメ</t>
    </rPh>
    <rPh sb="10" eb="11">
      <t>バン</t>
    </rPh>
    <rPh sb="13" eb="14">
      <t>ゴウ</t>
    </rPh>
    <phoneticPr fontId="89"/>
  </si>
  <si>
    <t>園長　石 谷 優 子</t>
  </si>
  <si>
    <t>一般財団法人稲垣会　ちぐさ保育園</t>
    <phoneticPr fontId="89"/>
  </si>
  <si>
    <t>座間市四ツ谷７</t>
  </si>
  <si>
    <t>理事長　稲　垣　貴　夫</t>
  </si>
  <si>
    <t>株式会社ひばり乳児園 ひばり乳児園</t>
    <rPh sb="0" eb="2">
      <t>カブシキ</t>
    </rPh>
    <rPh sb="2" eb="4">
      <t>カイシャ</t>
    </rPh>
    <phoneticPr fontId="1"/>
  </si>
  <si>
    <t>座間市ひばりが丘二丁目３４番１５号　１Ｆ</t>
    <rPh sb="0" eb="3">
      <t>ザマシ</t>
    </rPh>
    <rPh sb="7" eb="8">
      <t>オカ</t>
    </rPh>
    <rPh sb="8" eb="10">
      <t>２チョウ</t>
    </rPh>
    <rPh sb="10" eb="11">
      <t>メ</t>
    </rPh>
    <rPh sb="13" eb="14">
      <t>バン</t>
    </rPh>
    <rPh sb="16" eb="17">
      <t>ゴウ</t>
    </rPh>
    <phoneticPr fontId="1"/>
  </si>
  <si>
    <t>代表取締役　關 口　律</t>
    <rPh sb="0" eb="2">
      <t>ダイヒョウ</t>
    </rPh>
    <rPh sb="2" eb="5">
      <t>トリシマリヤク</t>
    </rPh>
    <rPh sb="6" eb="7">
      <t>セキ</t>
    </rPh>
    <rPh sb="8" eb="9">
      <t>クチ</t>
    </rPh>
    <rPh sb="10" eb="11">
      <t>リツ</t>
    </rPh>
    <phoneticPr fontId="1"/>
  </si>
  <si>
    <t>ＮＰＯ法人ワーカーズ・コレクティブ風の子 陽の丘保育園</t>
    <phoneticPr fontId="89"/>
  </si>
  <si>
    <t>座間市相模が丘三丁目１６番５号</t>
    <rPh sb="7" eb="10">
      <t>３チョウメ</t>
    </rPh>
    <rPh sb="12" eb="13">
      <t>バン</t>
    </rPh>
    <rPh sb="14" eb="15">
      <t>ゴウ</t>
    </rPh>
    <phoneticPr fontId="89"/>
  </si>
  <si>
    <t>園長　大 木　貴 子</t>
    <rPh sb="0" eb="2">
      <t>エンチョウ</t>
    </rPh>
    <phoneticPr fontId="1"/>
  </si>
  <si>
    <t>特定非営利活動法人Ｔｙ ナーサリールームＴ＆Ｙ相模が丘</t>
    <phoneticPr fontId="89"/>
  </si>
  <si>
    <t>座間市相模が丘五丁目４７番１２号</t>
    <rPh sb="0" eb="3">
      <t>ザマシ</t>
    </rPh>
    <rPh sb="3" eb="5">
      <t>サガミ</t>
    </rPh>
    <rPh sb="6" eb="7">
      <t>オカ</t>
    </rPh>
    <rPh sb="7" eb="10">
      <t>５チョウメ</t>
    </rPh>
    <rPh sb="12" eb="13">
      <t>バン</t>
    </rPh>
    <rPh sb="15" eb="16">
      <t>ゴウ</t>
    </rPh>
    <phoneticPr fontId="1"/>
  </si>
  <si>
    <t>理事長　岩 堀　美 子</t>
    <rPh sb="0" eb="3">
      <t>リジチョウ</t>
    </rPh>
    <rPh sb="4" eb="5">
      <t>イワ</t>
    </rPh>
    <rPh sb="6" eb="7">
      <t>ホリ</t>
    </rPh>
    <rPh sb="8" eb="9">
      <t>ビ</t>
    </rPh>
    <rPh sb="10" eb="11">
      <t>コ</t>
    </rPh>
    <phoneticPr fontId="1"/>
  </si>
  <si>
    <t>SOUキッズケア株式会社　保育ルームフェリーチェ相武台前園</t>
    <rPh sb="8" eb="12">
      <t>カブシキガイシャ</t>
    </rPh>
    <phoneticPr fontId="1"/>
  </si>
  <si>
    <t>東京都中央区日本橋三丁目１２番２号朝日ビルヂング4F</t>
    <rPh sb="9" eb="12">
      <t>３チョウメ</t>
    </rPh>
    <rPh sb="14" eb="15">
      <t>バン</t>
    </rPh>
    <rPh sb="16" eb="17">
      <t>ゴウ</t>
    </rPh>
    <phoneticPr fontId="89"/>
  </si>
  <si>
    <t>代表取締役　長 澤　宏 昭</t>
  </si>
  <si>
    <t>社会福祉法人ひばり会　ひばりっ子保育園</t>
    <phoneticPr fontId="89"/>
  </si>
  <si>
    <t>座間市ひばりが丘二丁目４４番３０号</t>
    <rPh sb="8" eb="9">
      <t>２</t>
    </rPh>
    <phoneticPr fontId="89"/>
  </si>
  <si>
    <t>理事長　三　原　信　之</t>
    <rPh sb="0" eb="3">
      <t>リジチョウ</t>
    </rPh>
    <phoneticPr fontId="1"/>
  </si>
  <si>
    <t>一般社団法人未来会　みらいひまわり保育園</t>
    <phoneticPr fontId="89"/>
  </si>
  <si>
    <t>座間市入谷東三丁目８番１３号</t>
    <rPh sb="6" eb="9">
      <t>３チョウメ</t>
    </rPh>
    <rPh sb="10" eb="11">
      <t>バン</t>
    </rPh>
    <rPh sb="13" eb="14">
      <t>ゴウ</t>
    </rPh>
    <phoneticPr fontId="89"/>
  </si>
  <si>
    <t>代表理事　廣　尾　郷　史</t>
  </si>
  <si>
    <t>施設名</t>
    <rPh sb="0" eb="2">
      <t>シセツ</t>
    </rPh>
    <rPh sb="2" eb="3">
      <t>メイ</t>
    </rPh>
    <phoneticPr fontId="2"/>
  </si>
  <si>
    <t>わかば保育園</t>
    <phoneticPr fontId="2"/>
  </si>
  <si>
    <t>座間保育園</t>
    <phoneticPr fontId="2"/>
  </si>
  <si>
    <t>子どもの家ひまわり保育園</t>
  </si>
  <si>
    <t>やなせ保育園</t>
    <phoneticPr fontId="2"/>
  </si>
  <si>
    <t>座間子どもの家保育園</t>
    <phoneticPr fontId="2"/>
  </si>
  <si>
    <t>あゆみ保育園</t>
    <phoneticPr fontId="2"/>
  </si>
  <si>
    <t>いその保育園</t>
    <phoneticPr fontId="2"/>
  </si>
  <si>
    <t>広野台保育園</t>
    <phoneticPr fontId="2"/>
  </si>
  <si>
    <t>栗の実保育園</t>
    <phoneticPr fontId="2"/>
  </si>
  <si>
    <t>座間すこやか保育園</t>
    <phoneticPr fontId="2"/>
  </si>
  <si>
    <t>木下の保育園　相武台</t>
    <phoneticPr fontId="2"/>
  </si>
  <si>
    <t>ナーサリースクールＴ＆Ｙ相模が丘</t>
    <phoneticPr fontId="2"/>
  </si>
  <si>
    <t>麦っ子畑保育園</t>
    <phoneticPr fontId="2"/>
  </si>
  <si>
    <t>スマイルワールド保育園</t>
    <phoneticPr fontId="2"/>
  </si>
  <si>
    <t>マジオたんぽぽ保育園相武台</t>
    <phoneticPr fontId="2"/>
  </si>
  <si>
    <t>座間ゆめっこ保育園</t>
    <phoneticPr fontId="2"/>
  </si>
  <si>
    <t>緑ケ丘もえぎ保育園</t>
    <phoneticPr fontId="2"/>
  </si>
  <si>
    <t>社会福祉法人県央福祉会 緑ケ丘もえぎ保育園</t>
    <phoneticPr fontId="89"/>
  </si>
  <si>
    <t>ちぐさ保育園</t>
    <phoneticPr fontId="2"/>
  </si>
  <si>
    <t>ひばり乳児園</t>
    <phoneticPr fontId="2"/>
  </si>
  <si>
    <t>陽の丘保育園</t>
    <phoneticPr fontId="2"/>
  </si>
  <si>
    <t>ナーサリールームＴ＆Ｙ相模が丘</t>
    <phoneticPr fontId="2"/>
  </si>
  <si>
    <t>保育ルームフェリーチェ相武台前園</t>
    <phoneticPr fontId="2"/>
  </si>
  <si>
    <t>ひばりっ子保育園</t>
    <phoneticPr fontId="2"/>
  </si>
  <si>
    <t>みらいひまわり保育園</t>
    <phoneticPr fontId="2"/>
  </si>
  <si>
    <t>※プルダウンから選択してください。</t>
    <rPh sb="8" eb="10">
      <t>センタク</t>
    </rPh>
    <phoneticPr fontId="2"/>
  </si>
  <si>
    <t>記載しきれない場合はシートをコピーしてください。</t>
    <rPh sb="0" eb="2">
      <t>キサイ</t>
    </rPh>
    <rPh sb="7" eb="9">
      <t>バアイ</t>
    </rPh>
    <phoneticPr fontId="2"/>
  </si>
  <si>
    <t>健康管理体制強化事業</t>
    <rPh sb="0" eb="2">
      <t>ケンコウ</t>
    </rPh>
    <rPh sb="2" eb="4">
      <t>カンリ</t>
    </rPh>
    <rPh sb="4" eb="6">
      <t>タイセイ</t>
    </rPh>
    <rPh sb="6" eb="8">
      <t>キョウカ</t>
    </rPh>
    <rPh sb="8" eb="10">
      <t>ジギョウ</t>
    </rPh>
    <phoneticPr fontId="90"/>
  </si>
  <si>
    <t>看護師等
氏名</t>
    <rPh sb="0" eb="2">
      <t>カンゴ</t>
    </rPh>
    <rPh sb="2" eb="4">
      <t>シトウ</t>
    </rPh>
    <rPh sb="5" eb="7">
      <t>シメイ</t>
    </rPh>
    <phoneticPr fontId="2"/>
  </si>
  <si>
    <t>月当たり
勤務時間数</t>
    <rPh sb="0" eb="1">
      <t>ツキ</t>
    </rPh>
    <rPh sb="1" eb="2">
      <t>ア</t>
    </rPh>
    <rPh sb="5" eb="7">
      <t>キンム</t>
    </rPh>
    <rPh sb="7" eb="9">
      <t>ジカン</t>
    </rPh>
    <rPh sb="9" eb="10">
      <t>スウ</t>
    </rPh>
    <phoneticPr fontId="90"/>
  </si>
  <si>
    <t>対象経費</t>
    <rPh sb="0" eb="2">
      <t>タイショウ</t>
    </rPh>
    <rPh sb="2" eb="4">
      <t>ケイヒ</t>
    </rPh>
    <phoneticPr fontId="11"/>
  </si>
  <si>
    <t>配置
月数</t>
    <rPh sb="0" eb="2">
      <t>ハイチ</t>
    </rPh>
    <rPh sb="3" eb="5">
      <t>ツキスウ</t>
    </rPh>
    <phoneticPr fontId="90"/>
  </si>
  <si>
    <t>補助基本額</t>
    <rPh sb="0" eb="2">
      <t>ホジョ</t>
    </rPh>
    <rPh sb="2" eb="4">
      <t>キホン</t>
    </rPh>
    <rPh sb="4" eb="5">
      <t>ガク</t>
    </rPh>
    <phoneticPr fontId="11"/>
  </si>
  <si>
    <t>対象経費の
実支出額</t>
    <rPh sb="0" eb="2">
      <t>タイショウ</t>
    </rPh>
    <rPh sb="2" eb="4">
      <t>ケイヒ</t>
    </rPh>
    <rPh sb="6" eb="7">
      <t>ジツ</t>
    </rPh>
    <rPh sb="7" eb="10">
      <t>シシュツガク</t>
    </rPh>
    <phoneticPr fontId="11"/>
  </si>
  <si>
    <t>寄付金その他
の収入額</t>
    <rPh sb="0" eb="3">
      <t>キフキン</t>
    </rPh>
    <rPh sb="5" eb="6">
      <t>タ</t>
    </rPh>
    <rPh sb="8" eb="10">
      <t>シュウニュウ</t>
    </rPh>
    <rPh sb="10" eb="11">
      <t>ガク</t>
    </rPh>
    <phoneticPr fontId="11"/>
  </si>
  <si>
    <t>差引額</t>
    <rPh sb="0" eb="1">
      <t>サ</t>
    </rPh>
    <rPh sb="1" eb="2">
      <t>ヒ</t>
    </rPh>
    <rPh sb="2" eb="3">
      <t>ガク</t>
    </rPh>
    <phoneticPr fontId="11"/>
  </si>
  <si>
    <t>①</t>
    <phoneticPr fontId="11"/>
  </si>
  <si>
    <t>②</t>
    <phoneticPr fontId="11"/>
  </si>
  <si>
    <t>③（=①-②）</t>
    <phoneticPr fontId="11"/>
  </si>
  <si>
    <t>④</t>
    <phoneticPr fontId="90"/>
  </si>
  <si>
    <t>⑤＝④×30,800</t>
    <phoneticPr fontId="11"/>
  </si>
  <si>
    <t>⑥</t>
    <phoneticPr fontId="11"/>
  </si>
  <si>
    <t>円</t>
    <rPh sb="0" eb="1">
      <t>エン</t>
    </rPh>
    <phoneticPr fontId="11"/>
  </si>
  <si>
    <t>合計</t>
    <rPh sb="0" eb="2">
      <t>ゴウケイ</t>
    </rPh>
    <phoneticPr fontId="90"/>
  </si>
  <si>
    <t>（注）</t>
    <rPh sb="1" eb="2">
      <t>チュウ</t>
    </rPh>
    <phoneticPr fontId="90"/>
  </si>
  <si>
    <t>１．①欄は、市町村が保育所に補助した額を記入すること。</t>
    <rPh sb="6" eb="9">
      <t>シチョウソン</t>
    </rPh>
    <rPh sb="10" eb="12">
      <t>ホイク</t>
    </rPh>
    <rPh sb="12" eb="13">
      <t>ショ</t>
    </rPh>
    <rPh sb="14" eb="16">
      <t>ホジョ</t>
    </rPh>
    <rPh sb="18" eb="19">
      <t>ガク</t>
    </rPh>
    <rPh sb="20" eb="22">
      <t>キニュウ</t>
    </rPh>
    <phoneticPr fontId="11"/>
  </si>
  <si>
    <t>２．④欄は、看護師等の配置が合計で月20日以上、1日当たり６時間を超えた月数を記入すること。</t>
    <rPh sb="6" eb="9">
      <t>カンゴシ</t>
    </rPh>
    <rPh sb="9" eb="10">
      <t>トウ</t>
    </rPh>
    <rPh sb="11" eb="13">
      <t>ハイチ</t>
    </rPh>
    <rPh sb="14" eb="16">
      <t>ゴウケイ</t>
    </rPh>
    <rPh sb="17" eb="18">
      <t>ツキ</t>
    </rPh>
    <rPh sb="20" eb="21">
      <t>ニチ</t>
    </rPh>
    <rPh sb="21" eb="23">
      <t>イジョウ</t>
    </rPh>
    <rPh sb="25" eb="26">
      <t>ニチ</t>
    </rPh>
    <rPh sb="26" eb="27">
      <t>ア</t>
    </rPh>
    <rPh sb="30" eb="32">
      <t>ジカン</t>
    </rPh>
    <rPh sb="33" eb="34">
      <t>コ</t>
    </rPh>
    <rPh sb="36" eb="37">
      <t>ツキ</t>
    </rPh>
    <rPh sb="37" eb="38">
      <t>スウ</t>
    </rPh>
    <rPh sb="39" eb="41">
      <t>キニュウ</t>
    </rPh>
    <phoneticPr fontId="11"/>
  </si>
  <si>
    <t>３．⑥欄は、③欄と⑤欄を比較して少ない方の額を記入すること。</t>
    <rPh sb="19" eb="20">
      <t>ホウ</t>
    </rPh>
    <phoneticPr fontId="11"/>
  </si>
  <si>
    <t>民間保育所健康管理体制強化事業</t>
    <phoneticPr fontId="2"/>
  </si>
  <si>
    <t>民間保育所健康管理体制強化事業</t>
    <rPh sb="0" eb="2">
      <t>ミンカン</t>
    </rPh>
    <rPh sb="2" eb="4">
      <t>ホイク</t>
    </rPh>
    <rPh sb="4" eb="5">
      <t>ジョ</t>
    </rPh>
    <rPh sb="5" eb="7">
      <t>ケンコウ</t>
    </rPh>
    <rPh sb="7" eb="9">
      <t>カンリ</t>
    </rPh>
    <rPh sb="9" eb="11">
      <t>タイセイ</t>
    </rPh>
    <rPh sb="11" eb="13">
      <t>キョウカ</t>
    </rPh>
    <rPh sb="13" eb="15">
      <t>ジギョウ</t>
    </rPh>
    <phoneticPr fontId="90"/>
  </si>
  <si>
    <t>各年４月１日時点</t>
    <rPh sb="0" eb="2">
      <t>カクネン</t>
    </rPh>
    <rPh sb="3" eb="4">
      <t>ガツ</t>
    </rPh>
    <rPh sb="5" eb="6">
      <t>ニチ</t>
    </rPh>
    <rPh sb="6" eb="8">
      <t>ジテン</t>
    </rPh>
    <phoneticPr fontId="90"/>
  </si>
  <si>
    <t>年齢</t>
    <rPh sb="0" eb="2">
      <t>ネンレイ</t>
    </rPh>
    <phoneticPr fontId="90"/>
  </si>
  <si>
    <t>利用定員</t>
    <rPh sb="0" eb="2">
      <t>リヨウ</t>
    </rPh>
    <rPh sb="2" eb="4">
      <t>テイイン</t>
    </rPh>
    <phoneticPr fontId="90"/>
  </si>
  <si>
    <t>入所
児童数</t>
    <rPh sb="0" eb="2">
      <t>ニュウショ</t>
    </rPh>
    <rPh sb="3" eb="5">
      <t>ジドウ</t>
    </rPh>
    <rPh sb="5" eb="6">
      <t>スウ</t>
    </rPh>
    <phoneticPr fontId="90"/>
  </si>
  <si>
    <t>月</t>
    <rPh sb="0" eb="1">
      <t>ツキ</t>
    </rPh>
    <phoneticPr fontId="90"/>
  </si>
  <si>
    <t>4月</t>
    <rPh sb="1" eb="2">
      <t>ガツ</t>
    </rPh>
    <phoneticPr fontId="90"/>
  </si>
  <si>
    <t>5月</t>
    <rPh sb="1" eb="2">
      <t>ガツ</t>
    </rPh>
    <phoneticPr fontId="90"/>
  </si>
  <si>
    <t>0歳</t>
    <rPh sb="1" eb="2">
      <t>サイ</t>
    </rPh>
    <phoneticPr fontId="90"/>
  </si>
  <si>
    <t>入所児童数</t>
    <rPh sb="0" eb="2">
      <t>ニュウショ</t>
    </rPh>
    <rPh sb="2" eb="4">
      <t>ジドウ</t>
    </rPh>
    <rPh sb="4" eb="5">
      <t>スウ</t>
    </rPh>
    <phoneticPr fontId="90"/>
  </si>
  <si>
    <t>定員超過</t>
    <rPh sb="0" eb="2">
      <t>テイイン</t>
    </rPh>
    <rPh sb="2" eb="4">
      <t>チョウカ</t>
    </rPh>
    <phoneticPr fontId="90"/>
  </si>
  <si>
    <t>超過児童数</t>
    <rPh sb="0" eb="2">
      <t>チョウカ</t>
    </rPh>
    <rPh sb="2" eb="4">
      <t>ジドウ</t>
    </rPh>
    <rPh sb="4" eb="5">
      <t>スウ</t>
    </rPh>
    <phoneticPr fontId="90"/>
  </si>
  <si>
    <t>補助対象
保育士数</t>
    <rPh sb="0" eb="2">
      <t>ホジョ</t>
    </rPh>
    <rPh sb="2" eb="4">
      <t>タイショウ</t>
    </rPh>
    <rPh sb="5" eb="8">
      <t>ホイクシ</t>
    </rPh>
    <rPh sb="8" eb="9">
      <t>スウ</t>
    </rPh>
    <phoneticPr fontId="90"/>
  </si>
  <si>
    <t>補助基準額
（月額）</t>
    <rPh sb="0" eb="2">
      <t>ホジョ</t>
    </rPh>
    <rPh sb="2" eb="4">
      <t>キジュン</t>
    </rPh>
    <rPh sb="4" eb="5">
      <t>ガク</t>
    </rPh>
    <rPh sb="7" eb="9">
      <t>ゲツガク</t>
    </rPh>
    <phoneticPr fontId="90"/>
  </si>
  <si>
    <t>補助基準額
（年額）</t>
    <rPh sb="0" eb="2">
      <t>ホジョ</t>
    </rPh>
    <rPh sb="2" eb="4">
      <t>キジュン</t>
    </rPh>
    <rPh sb="4" eb="5">
      <t>ガク</t>
    </rPh>
    <rPh sb="7" eb="9">
      <t>ネンガク</t>
    </rPh>
    <phoneticPr fontId="90"/>
  </si>
  <si>
    <t>低年齢児受入対策緊急支援事業</t>
    <rPh sb="0" eb="3">
      <t>テイネンレイ</t>
    </rPh>
    <rPh sb="3" eb="4">
      <t>ジ</t>
    </rPh>
    <rPh sb="4" eb="6">
      <t>ウケイレ</t>
    </rPh>
    <rPh sb="6" eb="8">
      <t>タイサク</t>
    </rPh>
    <rPh sb="8" eb="10">
      <t>キンキュウ</t>
    </rPh>
    <rPh sb="10" eb="12">
      <t>シエン</t>
    </rPh>
    <rPh sb="12" eb="14">
      <t>ジギョウ</t>
    </rPh>
    <phoneticPr fontId="90"/>
  </si>
  <si>
    <t>その他</t>
    <rPh sb="2" eb="3">
      <t>タ</t>
    </rPh>
    <phoneticPr fontId="35"/>
  </si>
  <si>
    <r>
      <t xml:space="preserve">①保育の質の向上のための研修
　受講者1人×11,000円
②保育士のキャリアップのための研修
　受講者1人×14,000円
</t>
    </r>
    <r>
      <rPr>
        <b/>
        <sz val="11"/>
        <color rgb="FFFF0000"/>
        <rFont val="ＭＳ Ｐゴシック"/>
        <family val="3"/>
        <charset val="128"/>
        <scheme val="minor"/>
      </rPr>
      <t>テキスト代及び交通費は対象外</t>
    </r>
    <rPh sb="1" eb="3">
      <t>ホイク</t>
    </rPh>
    <rPh sb="4" eb="5">
      <t>シツ</t>
    </rPh>
    <rPh sb="6" eb="8">
      <t>コウジョウ</t>
    </rPh>
    <rPh sb="12" eb="14">
      <t>ケンシュウ</t>
    </rPh>
    <rPh sb="16" eb="19">
      <t>ジュコウシャ</t>
    </rPh>
    <rPh sb="20" eb="21">
      <t>ヒト</t>
    </rPh>
    <rPh sb="28" eb="29">
      <t>エン</t>
    </rPh>
    <rPh sb="31" eb="34">
      <t>ホイクシ</t>
    </rPh>
    <rPh sb="45" eb="47">
      <t>ケンシュウ</t>
    </rPh>
    <rPh sb="49" eb="52">
      <t>ジュコウシャ</t>
    </rPh>
    <rPh sb="53" eb="54">
      <t>ヒト</t>
    </rPh>
    <rPh sb="61" eb="62">
      <t>エン</t>
    </rPh>
    <rPh sb="67" eb="68">
      <t>ダイ</t>
    </rPh>
    <rPh sb="68" eb="69">
      <t>オヨ</t>
    </rPh>
    <rPh sb="70" eb="72">
      <t>コウツウ</t>
    </rPh>
    <rPh sb="74" eb="77">
      <t>タイショウガイ</t>
    </rPh>
    <phoneticPr fontId="2"/>
  </si>
  <si>
    <t>※その他の書類の御提出を依頼する場合があります。御了承ください。</t>
    <phoneticPr fontId="2"/>
  </si>
  <si>
    <t>参加人数のうち
児童及び父母を
除いた人数</t>
    <rPh sb="0" eb="4">
      <t>サンカニンズウ</t>
    </rPh>
    <rPh sb="8" eb="10">
      <t>ジドウ</t>
    </rPh>
    <rPh sb="10" eb="11">
      <t>オヨ</t>
    </rPh>
    <rPh sb="12" eb="14">
      <t>フボ</t>
    </rPh>
    <rPh sb="16" eb="17">
      <t>ノゾ</t>
    </rPh>
    <rPh sb="19" eb="21">
      <t>ニンズウ</t>
    </rPh>
    <phoneticPr fontId="2"/>
  </si>
  <si>
    <t>研修名</t>
    <rPh sb="0" eb="2">
      <t>ケンシュウ</t>
    </rPh>
    <rPh sb="2" eb="3">
      <t>メイ</t>
    </rPh>
    <phoneticPr fontId="2"/>
  </si>
  <si>
    <t>事業名</t>
    <rPh sb="0" eb="2">
      <t>ジギョウ</t>
    </rPh>
    <rPh sb="2" eb="3">
      <t>メイ</t>
    </rPh>
    <phoneticPr fontId="35"/>
  </si>
  <si>
    <t>添付書類無し</t>
    <rPh sb="0" eb="2">
      <t>テンプ</t>
    </rPh>
    <rPh sb="2" eb="4">
      <t>ショルイ</t>
    </rPh>
    <rPh sb="4" eb="5">
      <t>ナ</t>
    </rPh>
    <phoneticPr fontId="2"/>
  </si>
  <si>
    <t>事業の経費の領収書</t>
    <rPh sb="0" eb="2">
      <t>ジギョウ</t>
    </rPh>
    <rPh sb="3" eb="5">
      <t>ケイヒ</t>
    </rPh>
    <rPh sb="6" eb="9">
      <t>リョウシュウショ</t>
    </rPh>
    <phoneticPr fontId="2"/>
  </si>
  <si>
    <t>資格証</t>
    <rPh sb="0" eb="2">
      <t>シカク</t>
    </rPh>
    <rPh sb="2" eb="3">
      <t>ショウ</t>
    </rPh>
    <phoneticPr fontId="2"/>
  </si>
  <si>
    <t>契約書</t>
    <rPh sb="0" eb="3">
      <t>ケイヤクショ</t>
    </rPh>
    <phoneticPr fontId="2"/>
  </si>
  <si>
    <t>障害の分かる資料</t>
    <rPh sb="0" eb="2">
      <t>ショウガイ</t>
    </rPh>
    <rPh sb="3" eb="4">
      <t>ワ</t>
    </rPh>
    <rPh sb="6" eb="8">
      <t>シリョウ</t>
    </rPh>
    <phoneticPr fontId="2"/>
  </si>
  <si>
    <t>備考</t>
    <rPh sb="0" eb="2">
      <t>ビコウ</t>
    </rPh>
    <phoneticPr fontId="2"/>
  </si>
  <si>
    <t>低年齢児受入対策緊急支援事業</t>
    <phoneticPr fontId="2"/>
  </si>
  <si>
    <t>●</t>
    <phoneticPr fontId="2"/>
  </si>
  <si>
    <t>●（看護師資格）</t>
    <rPh sb="2" eb="5">
      <t>カンゴシ</t>
    </rPh>
    <rPh sb="5" eb="7">
      <t>シカク</t>
    </rPh>
    <phoneticPr fontId="2"/>
  </si>
  <si>
    <t>●（雇用契約書）</t>
    <phoneticPr fontId="2"/>
  </si>
  <si>
    <t>病児保育（病児・病後児）</t>
    <rPh sb="0" eb="2">
      <t>ビョウジ</t>
    </rPh>
    <rPh sb="2" eb="4">
      <t>ホイク</t>
    </rPh>
    <rPh sb="5" eb="7">
      <t>ビョウジ</t>
    </rPh>
    <rPh sb="8" eb="10">
      <t>ビョウゴ</t>
    </rPh>
    <rPh sb="10" eb="11">
      <t>ジ</t>
    </rPh>
    <phoneticPr fontId="35"/>
  </si>
  <si>
    <t>病児保育（キャンセル加算）</t>
    <rPh sb="0" eb="2">
      <t>ビョウジ</t>
    </rPh>
    <rPh sb="2" eb="4">
      <t>ホイク</t>
    </rPh>
    <rPh sb="10" eb="12">
      <t>カサン</t>
    </rPh>
    <phoneticPr fontId="35"/>
  </si>
  <si>
    <t>病児保育（体調不良）</t>
    <rPh sb="0" eb="2">
      <t>ビョウジ</t>
    </rPh>
    <rPh sb="2" eb="4">
      <t>ホイク</t>
    </rPh>
    <rPh sb="5" eb="9">
      <t>タイチョウフリョウ</t>
    </rPh>
    <phoneticPr fontId="35"/>
  </si>
  <si>
    <t>保育体制強化（保育支援者）</t>
    <rPh sb="0" eb="2">
      <t>ホイク</t>
    </rPh>
    <rPh sb="2" eb="4">
      <t>タイセイ</t>
    </rPh>
    <rPh sb="4" eb="6">
      <t>キョウカ</t>
    </rPh>
    <rPh sb="7" eb="9">
      <t>ホイク</t>
    </rPh>
    <rPh sb="9" eb="11">
      <t>シエン</t>
    </rPh>
    <rPh sb="11" eb="12">
      <t>シャ</t>
    </rPh>
    <phoneticPr fontId="35"/>
  </si>
  <si>
    <t>●（実習や研修の修了証明書）</t>
    <rPh sb="2" eb="4">
      <t>ジッシュウ</t>
    </rPh>
    <rPh sb="5" eb="7">
      <t>ケンシュウ</t>
    </rPh>
    <rPh sb="8" eb="10">
      <t>シュウリョウ</t>
    </rPh>
    <rPh sb="10" eb="13">
      <t>ショウメイショ</t>
    </rPh>
    <phoneticPr fontId="2"/>
  </si>
  <si>
    <t>保育補助者雇上</t>
    <rPh sb="0" eb="2">
      <t>ホイク</t>
    </rPh>
    <rPh sb="2" eb="5">
      <t>ホジョシャ</t>
    </rPh>
    <rPh sb="5" eb="6">
      <t>ヤトイ</t>
    </rPh>
    <rPh sb="6" eb="7">
      <t>ア</t>
    </rPh>
    <phoneticPr fontId="35"/>
  </si>
  <si>
    <t>●（研修参加費の領収書）</t>
    <rPh sb="2" eb="4">
      <t>ケンシュウ</t>
    </rPh>
    <rPh sb="4" eb="7">
      <t>サンカヒ</t>
    </rPh>
    <rPh sb="8" eb="11">
      <t>リョウシュウショ</t>
    </rPh>
    <phoneticPr fontId="2"/>
  </si>
  <si>
    <t>障がい児、奨励費</t>
    <rPh sb="0" eb="1">
      <t>ショウ</t>
    </rPh>
    <rPh sb="3" eb="4">
      <t>ジ</t>
    </rPh>
    <rPh sb="5" eb="8">
      <t>ショウレイヒ</t>
    </rPh>
    <phoneticPr fontId="35"/>
  </si>
  <si>
    <t>●（特別児童扶養手当証書等）</t>
    <rPh sb="2" eb="4">
      <t>トクベツ</t>
    </rPh>
    <rPh sb="4" eb="6">
      <t>ジドウ</t>
    </rPh>
    <rPh sb="6" eb="8">
      <t>フヨウ</t>
    </rPh>
    <rPh sb="8" eb="10">
      <t>テアテ</t>
    </rPh>
    <rPh sb="10" eb="12">
      <t>ショウショ</t>
    </rPh>
    <rPh sb="12" eb="13">
      <t>トウ</t>
    </rPh>
    <phoneticPr fontId="2"/>
  </si>
  <si>
    <t>●（支払金額の分かる領収書等）</t>
    <rPh sb="2" eb="4">
      <t>シハライ</t>
    </rPh>
    <rPh sb="4" eb="6">
      <t>キンガク</t>
    </rPh>
    <rPh sb="7" eb="8">
      <t>ワ</t>
    </rPh>
    <rPh sb="10" eb="13">
      <t>リョウシュウショ</t>
    </rPh>
    <rPh sb="13" eb="14">
      <t>トウ</t>
    </rPh>
    <phoneticPr fontId="2"/>
  </si>
  <si>
    <t>保健衛生（尿検査）</t>
    <rPh sb="0" eb="2">
      <t>ホケン</t>
    </rPh>
    <rPh sb="2" eb="4">
      <t>エイセイ</t>
    </rPh>
    <rPh sb="5" eb="8">
      <t>ニョウケンサ</t>
    </rPh>
    <phoneticPr fontId="35"/>
  </si>
  <si>
    <t>給食費口座振替手数料</t>
    <rPh sb="0" eb="3">
      <t>キュウショクヒ</t>
    </rPh>
    <rPh sb="3" eb="7">
      <t>コウザフリカエ</t>
    </rPh>
    <rPh sb="7" eb="10">
      <t>テスウリョウ</t>
    </rPh>
    <phoneticPr fontId="35"/>
  </si>
  <si>
    <t>保育士等採用経費</t>
    <phoneticPr fontId="2"/>
  </si>
  <si>
    <t>施設賠償保険</t>
    <rPh sb="0" eb="2">
      <t>シセツ</t>
    </rPh>
    <rPh sb="2" eb="4">
      <t>バイショウ</t>
    </rPh>
    <rPh sb="4" eb="6">
      <t>ホケン</t>
    </rPh>
    <phoneticPr fontId="35"/>
  </si>
  <si>
    <t>【補助単価】</t>
    <rPh sb="1" eb="3">
      <t>ホジョ</t>
    </rPh>
    <rPh sb="3" eb="5">
      <t>タンカ</t>
    </rPh>
    <phoneticPr fontId="2"/>
  </si>
  <si>
    <t>1.利用定員が121人未満の施設の場合</t>
    <rPh sb="2" eb="4">
      <t>リヨウ</t>
    </rPh>
    <rPh sb="4" eb="6">
      <t>テイイン</t>
    </rPh>
    <rPh sb="10" eb="11">
      <t>ニン</t>
    </rPh>
    <rPh sb="11" eb="13">
      <t>ミマン</t>
    </rPh>
    <rPh sb="14" eb="16">
      <t>シセツ</t>
    </rPh>
    <rPh sb="17" eb="19">
      <t>バアイ</t>
    </rPh>
    <phoneticPr fontId="2"/>
  </si>
  <si>
    <t>保育補助者の経験年数が３年未満</t>
    <rPh sb="0" eb="2">
      <t>ホイク</t>
    </rPh>
    <rPh sb="2" eb="4">
      <t>ホジョ</t>
    </rPh>
    <rPh sb="4" eb="5">
      <t>シャ</t>
    </rPh>
    <rPh sb="6" eb="8">
      <t>ケイケン</t>
    </rPh>
    <rPh sb="8" eb="10">
      <t>ネンスウ</t>
    </rPh>
    <rPh sb="12" eb="13">
      <t>ネン</t>
    </rPh>
    <rPh sb="13" eb="15">
      <t>ミマン</t>
    </rPh>
    <phoneticPr fontId="2"/>
  </si>
  <si>
    <t>保育補助者の経験年数が３年以上7年未満</t>
    <rPh sb="0" eb="2">
      <t>ホイク</t>
    </rPh>
    <rPh sb="2" eb="4">
      <t>ホジョ</t>
    </rPh>
    <rPh sb="4" eb="5">
      <t>シャ</t>
    </rPh>
    <rPh sb="6" eb="8">
      <t>ケイケン</t>
    </rPh>
    <rPh sb="8" eb="10">
      <t>ネンスウ</t>
    </rPh>
    <rPh sb="12" eb="13">
      <t>ネン</t>
    </rPh>
    <rPh sb="13" eb="15">
      <t>イジョウ</t>
    </rPh>
    <rPh sb="16" eb="17">
      <t>ネン</t>
    </rPh>
    <rPh sb="17" eb="19">
      <t>ミマン</t>
    </rPh>
    <phoneticPr fontId="2"/>
  </si>
  <si>
    <t>保育補助者の経験年数が7年以上</t>
    <rPh sb="0" eb="2">
      <t>ホイク</t>
    </rPh>
    <rPh sb="2" eb="4">
      <t>ホジョ</t>
    </rPh>
    <rPh sb="4" eb="5">
      <t>シャ</t>
    </rPh>
    <rPh sb="6" eb="8">
      <t>ケイケン</t>
    </rPh>
    <rPh sb="8" eb="10">
      <t>ネンスウ</t>
    </rPh>
    <rPh sb="12" eb="13">
      <t>ネン</t>
    </rPh>
    <rPh sb="13" eb="15">
      <t>イジョウ</t>
    </rPh>
    <phoneticPr fontId="2"/>
  </si>
  <si>
    <t>年額</t>
    <rPh sb="0" eb="2">
      <t>ネンガク</t>
    </rPh>
    <phoneticPr fontId="2"/>
  </si>
  <si>
    <t>※保育補助者を複数配置している施設においては、補助対象経費に計上する保育補助者の経験年数の平均で計算する</t>
  </si>
  <si>
    <t>保育補助者
経験年数</t>
    <rPh sb="0" eb="2">
      <t>ホイク</t>
    </rPh>
    <rPh sb="2" eb="5">
      <t>ホジョシャ</t>
    </rPh>
    <rPh sb="6" eb="8">
      <t>ケイケン</t>
    </rPh>
    <rPh sb="8" eb="10">
      <t>ネンスウ</t>
    </rPh>
    <phoneticPr fontId="2"/>
  </si>
  <si>
    <t>6年度
対象</t>
    <rPh sb="1" eb="3">
      <t>ネンド</t>
    </rPh>
    <rPh sb="4" eb="6">
      <t>タイショウ</t>
    </rPh>
    <phoneticPr fontId="2"/>
  </si>
  <si>
    <t>〇</t>
  </si>
  <si>
    <t>市判定</t>
    <rPh sb="0" eb="1">
      <t>シ</t>
    </rPh>
    <rPh sb="1" eb="3">
      <t>ハンテイ</t>
    </rPh>
    <phoneticPr fontId="2"/>
  </si>
  <si>
    <t>※平均年数と令和６年度対象者を確認し、市判定欄に〇をつける。</t>
    <rPh sb="1" eb="3">
      <t>ヘイキン</t>
    </rPh>
    <rPh sb="3" eb="5">
      <t>ネンスウ</t>
    </rPh>
    <rPh sb="6" eb="8">
      <t>レイワ</t>
    </rPh>
    <rPh sb="9" eb="11">
      <t>ネンド</t>
    </rPh>
    <rPh sb="11" eb="13">
      <t>タイショウ</t>
    </rPh>
    <rPh sb="13" eb="14">
      <t>シャ</t>
    </rPh>
    <rPh sb="15" eb="17">
      <t>カクニン</t>
    </rPh>
    <rPh sb="19" eb="20">
      <t>シ</t>
    </rPh>
    <rPh sb="20" eb="22">
      <t>ハンテイ</t>
    </rPh>
    <rPh sb="22" eb="23">
      <t>ラン</t>
    </rPh>
    <phoneticPr fontId="2"/>
  </si>
  <si>
    <t>提出状況</t>
    <rPh sb="0" eb="2">
      <t>テイシュツ</t>
    </rPh>
    <rPh sb="2" eb="4">
      <t>ジョウキョウ</t>
    </rPh>
    <phoneticPr fontId="2"/>
  </si>
  <si>
    <t>調書
番号</t>
    <rPh sb="0" eb="2">
      <t>チョウショ</t>
    </rPh>
    <rPh sb="3" eb="5">
      <t>バンゴウ</t>
    </rPh>
    <phoneticPr fontId="35"/>
  </si>
  <si>
    <t>保険内容の
分かる証書等</t>
    <rPh sb="0" eb="2">
      <t>ホケン</t>
    </rPh>
    <rPh sb="2" eb="4">
      <t>ナイヨウ</t>
    </rPh>
    <rPh sb="6" eb="7">
      <t>ワ</t>
    </rPh>
    <rPh sb="9" eb="11">
      <t>ショウショ</t>
    </rPh>
    <rPh sb="11" eb="12">
      <t>トウ</t>
    </rPh>
    <phoneticPr fontId="2"/>
  </si>
  <si>
    <t>建物賃貸借
契約書</t>
    <rPh sb="0" eb="2">
      <t>タテモノ</t>
    </rPh>
    <rPh sb="2" eb="5">
      <t>チンタイシャク</t>
    </rPh>
    <rPh sb="6" eb="9">
      <t>ケイヤクショ</t>
    </rPh>
    <phoneticPr fontId="2"/>
  </si>
  <si>
    <t>生活保護
受給者証</t>
    <rPh sb="0" eb="2">
      <t>セイカツ</t>
    </rPh>
    <rPh sb="2" eb="4">
      <t>ホゴ</t>
    </rPh>
    <rPh sb="5" eb="8">
      <t>ジュキュウシャ</t>
    </rPh>
    <rPh sb="8" eb="9">
      <t>ショウ</t>
    </rPh>
    <phoneticPr fontId="2"/>
  </si>
  <si>
    <t>地域育児センター機能強化（在宅育児支援）</t>
    <rPh sb="0" eb="2">
      <t>チイキ</t>
    </rPh>
    <rPh sb="2" eb="4">
      <t>イクジ</t>
    </rPh>
    <rPh sb="8" eb="10">
      <t>キノウ</t>
    </rPh>
    <rPh sb="10" eb="12">
      <t>キョウカ</t>
    </rPh>
    <rPh sb="13" eb="15">
      <t>ザイタク</t>
    </rPh>
    <rPh sb="15" eb="17">
      <t>イクジ</t>
    </rPh>
    <rPh sb="17" eb="19">
      <t>シエン</t>
    </rPh>
    <phoneticPr fontId="35"/>
  </si>
  <si>
    <t>地域育児センター機能強化（相談機能強化）</t>
    <rPh sb="0" eb="2">
      <t>チイキ</t>
    </rPh>
    <rPh sb="2" eb="4">
      <t>イクジ</t>
    </rPh>
    <rPh sb="8" eb="10">
      <t>キノウ</t>
    </rPh>
    <rPh sb="10" eb="12">
      <t>キョウカ</t>
    </rPh>
    <rPh sb="13" eb="15">
      <t>ソウダン</t>
    </rPh>
    <rPh sb="15" eb="17">
      <t>キノウ</t>
    </rPh>
    <rPh sb="17" eb="19">
      <t>キョウカ</t>
    </rPh>
    <phoneticPr fontId="35"/>
  </si>
  <si>
    <t>地域育児センター機能強化（地域家庭登録型支援）</t>
    <rPh sb="0" eb="2">
      <t>チイキ</t>
    </rPh>
    <rPh sb="2" eb="4">
      <t>イクジ</t>
    </rPh>
    <rPh sb="8" eb="10">
      <t>キノウ</t>
    </rPh>
    <rPh sb="10" eb="12">
      <t>キョウカ</t>
    </rPh>
    <rPh sb="13" eb="15">
      <t>チイキ</t>
    </rPh>
    <rPh sb="15" eb="17">
      <t>カテイ</t>
    </rPh>
    <rPh sb="17" eb="20">
      <t>トウロクガタ</t>
    </rPh>
    <rPh sb="20" eb="22">
      <t>シエン</t>
    </rPh>
    <phoneticPr fontId="35"/>
  </si>
  <si>
    <t>地域育児センター機能強化（三世代交流型支援）</t>
    <rPh sb="0" eb="2">
      <t>チイキ</t>
    </rPh>
    <rPh sb="2" eb="4">
      <t>イクジ</t>
    </rPh>
    <rPh sb="8" eb="10">
      <t>キノウ</t>
    </rPh>
    <rPh sb="10" eb="12">
      <t>キョウカ</t>
    </rPh>
    <rPh sb="13" eb="14">
      <t>３</t>
    </rPh>
    <rPh sb="14" eb="16">
      <t>セダイ</t>
    </rPh>
    <rPh sb="16" eb="19">
      <t>コウリュウガタ</t>
    </rPh>
    <rPh sb="19" eb="21">
      <t>シエン</t>
    </rPh>
    <phoneticPr fontId="35"/>
  </si>
  <si>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35"/>
  </si>
  <si>
    <t>保育士等研修支援事業</t>
    <rPh sb="0" eb="3">
      <t>ホイクシ</t>
    </rPh>
    <rPh sb="3" eb="4">
      <t>トウ</t>
    </rPh>
    <rPh sb="4" eb="6">
      <t>ケンシュウ</t>
    </rPh>
    <rPh sb="6" eb="8">
      <t>シエン</t>
    </rPh>
    <rPh sb="8" eb="10">
      <t>ジギョウ</t>
    </rPh>
    <phoneticPr fontId="35"/>
  </si>
  <si>
    <t>保育士宿舎借り上げ補助事業</t>
    <rPh sb="0" eb="3">
      <t>ホイクシ</t>
    </rPh>
    <rPh sb="3" eb="6">
      <t>シュクシャカ</t>
    </rPh>
    <rPh sb="7" eb="8">
      <t>ア</t>
    </rPh>
    <rPh sb="9" eb="11">
      <t>ホジョ</t>
    </rPh>
    <rPh sb="11" eb="13">
      <t>ジギョウ</t>
    </rPh>
    <phoneticPr fontId="35"/>
  </si>
  <si>
    <t>嘱託医（内科）手当助成費</t>
    <rPh sb="0" eb="2">
      <t>ショクタク</t>
    </rPh>
    <rPh sb="2" eb="3">
      <t>イ</t>
    </rPh>
    <rPh sb="4" eb="6">
      <t>ナイカ</t>
    </rPh>
    <rPh sb="7" eb="9">
      <t>テアテ</t>
    </rPh>
    <rPh sb="9" eb="11">
      <t>ジョセイ</t>
    </rPh>
    <rPh sb="11" eb="12">
      <t>ヒ</t>
    </rPh>
    <phoneticPr fontId="35"/>
  </si>
  <si>
    <t>日本スポーツ振興センター負担金</t>
    <rPh sb="0" eb="2">
      <t>ニホン</t>
    </rPh>
    <rPh sb="6" eb="8">
      <t>シンコウ</t>
    </rPh>
    <rPh sb="12" eb="15">
      <t>フタンキン</t>
    </rPh>
    <phoneticPr fontId="35"/>
  </si>
  <si>
    <t>紙おむつ処分助成費</t>
    <rPh sb="0" eb="1">
      <t>カミ</t>
    </rPh>
    <rPh sb="4" eb="6">
      <t>ショブン</t>
    </rPh>
    <phoneticPr fontId="35"/>
  </si>
  <si>
    <t>要保護児童児童保育所受入促進事業</t>
    <rPh sb="0" eb="5">
      <t>ヨウホゴジドウ</t>
    </rPh>
    <rPh sb="5" eb="7">
      <t>ジドウ</t>
    </rPh>
    <rPh sb="7" eb="9">
      <t>ホイク</t>
    </rPh>
    <rPh sb="9" eb="10">
      <t>ショ</t>
    </rPh>
    <rPh sb="10" eb="12">
      <t>ウケイレ</t>
    </rPh>
    <rPh sb="12" eb="14">
      <t>ソクシン</t>
    </rPh>
    <rPh sb="14" eb="16">
      <t>ジギョウ</t>
    </rPh>
    <phoneticPr fontId="35"/>
  </si>
  <si>
    <t>延長保育促進事業</t>
    <rPh sb="0" eb="2">
      <t>エンチョウ</t>
    </rPh>
    <rPh sb="2" eb="4">
      <t>ホイク</t>
    </rPh>
    <rPh sb="4" eb="6">
      <t>ソクシン</t>
    </rPh>
    <rPh sb="6" eb="8">
      <t>ジギョウ</t>
    </rPh>
    <phoneticPr fontId="35"/>
  </si>
  <si>
    <t>一時預かり事業費</t>
    <rPh sb="0" eb="3">
      <t>イチジアズ</t>
    </rPh>
    <rPh sb="5" eb="8">
      <t>ジギョウヒ</t>
    </rPh>
    <phoneticPr fontId="35"/>
  </si>
  <si>
    <t>一時預かり事業費（特別な支援を要する児童）</t>
    <rPh sb="0" eb="3">
      <t>イチジアズ</t>
    </rPh>
    <rPh sb="5" eb="8">
      <t>ジギョウヒ</t>
    </rPh>
    <rPh sb="9" eb="11">
      <t>トクベツ</t>
    </rPh>
    <rPh sb="12" eb="14">
      <t>シエン</t>
    </rPh>
    <rPh sb="15" eb="16">
      <t>ヨウ</t>
    </rPh>
    <rPh sb="18" eb="20">
      <t>ジドウ</t>
    </rPh>
    <phoneticPr fontId="35"/>
  </si>
  <si>
    <t>休日保育事業助成費</t>
    <rPh sb="0" eb="4">
      <t>キュウジツホイク</t>
    </rPh>
    <rPh sb="4" eb="6">
      <t>ジギョウ</t>
    </rPh>
    <rPh sb="6" eb="8">
      <t>ジョセイ</t>
    </rPh>
    <rPh sb="8" eb="9">
      <t>ヒ</t>
    </rPh>
    <phoneticPr fontId="35"/>
  </si>
  <si>
    <t>令和６年度時点で当該事業を活用する施設のうち、単価の引き下げとなる施設</t>
    <rPh sb="0" eb="2">
      <t>レイワ</t>
    </rPh>
    <rPh sb="3" eb="5">
      <t>ネンド</t>
    </rPh>
    <rPh sb="5" eb="7">
      <t>ジテン</t>
    </rPh>
    <rPh sb="8" eb="10">
      <t>トウガイ</t>
    </rPh>
    <rPh sb="10" eb="12">
      <t>ジギョウ</t>
    </rPh>
    <rPh sb="13" eb="15">
      <t>カツヨウ</t>
    </rPh>
    <rPh sb="17" eb="19">
      <t>シセツ</t>
    </rPh>
    <rPh sb="23" eb="25">
      <t>タンカ</t>
    </rPh>
    <rPh sb="26" eb="27">
      <t>ヒ</t>
    </rPh>
    <rPh sb="28" eb="29">
      <t>サ</t>
    </rPh>
    <rPh sb="33" eb="35">
      <t>シセツ</t>
    </rPh>
    <phoneticPr fontId="2"/>
  </si>
  <si>
    <t>利用定員数</t>
    <rPh sb="0" eb="2">
      <t>リヨウ</t>
    </rPh>
    <rPh sb="2" eb="4">
      <t>テイイン</t>
    </rPh>
    <rPh sb="4" eb="5">
      <t>スウ</t>
    </rPh>
    <phoneticPr fontId="2"/>
  </si>
  <si>
    <t>19人以下</t>
    <rPh sb="2" eb="3">
      <t>ニン</t>
    </rPh>
    <rPh sb="3" eb="5">
      <t>イカ</t>
    </rPh>
    <phoneticPr fontId="2"/>
  </si>
  <si>
    <t>20～90人以下</t>
    <rPh sb="5" eb="6">
      <t>ニン</t>
    </rPh>
    <rPh sb="6" eb="8">
      <t>イカ</t>
    </rPh>
    <phoneticPr fontId="2"/>
  </si>
  <si>
    <t>91人以上</t>
    <rPh sb="2" eb="3">
      <t>ニン</t>
    </rPh>
    <rPh sb="3" eb="5">
      <t>イジョウ</t>
    </rPh>
    <phoneticPr fontId="2"/>
  </si>
  <si>
    <t>市判定</t>
    <rPh sb="0" eb="1">
      <t>シ</t>
    </rPh>
    <rPh sb="1" eb="3">
      <t>ハンテイ</t>
    </rPh>
    <phoneticPr fontId="2"/>
  </si>
  <si>
    <t>基準額</t>
    <rPh sb="0" eb="2">
      <t>キジュン</t>
    </rPh>
    <rPh sb="2" eb="3">
      <t>ガク</t>
    </rPh>
    <phoneticPr fontId="2"/>
  </si>
  <si>
    <t>○日</t>
    <phoneticPr fontId="11"/>
  </si>
  <si>
    <t>補助対象
月数
(最長6か月)</t>
    <rPh sb="0" eb="2">
      <t>ホジョ</t>
    </rPh>
    <rPh sb="2" eb="4">
      <t>タイショウ</t>
    </rPh>
    <rPh sb="5" eb="7">
      <t>ツキスウ</t>
    </rPh>
    <rPh sb="9" eb="11">
      <t>サイチョウ</t>
    </rPh>
    <rPh sb="13" eb="14">
      <t>ゲツ</t>
    </rPh>
    <phoneticPr fontId="90"/>
  </si>
  <si>
    <t>事 業 計 画 書　・　報　告　書</t>
  </si>
  <si>
    <t>病児保育事業</t>
  </si>
  <si>
    <t>病後児保育事業</t>
  </si>
  <si>
    <t>改善事業の実施の有無</t>
    <rPh sb="0" eb="2">
      <t>カイゼン</t>
    </rPh>
    <rPh sb="2" eb="4">
      <t>ジギョウ</t>
    </rPh>
    <rPh sb="5" eb="7">
      <t>ジッシ</t>
    </rPh>
    <rPh sb="8" eb="10">
      <t>ウム</t>
    </rPh>
    <phoneticPr fontId="2"/>
  </si>
  <si>
    <t>有</t>
    <rPh sb="0" eb="1">
      <t>アリ</t>
    </rPh>
    <phoneticPr fontId="2"/>
  </si>
  <si>
    <t>500人～</t>
    <rPh sb="3" eb="4">
      <t>ニン</t>
    </rPh>
    <phoneticPr fontId="2"/>
  </si>
  <si>
    <t>～49人</t>
    <rPh sb="3" eb="4">
      <t>ニン</t>
    </rPh>
    <phoneticPr fontId="2"/>
  </si>
  <si>
    <t>添付資料</t>
    <rPh sb="0" eb="2">
      <t>テンプ</t>
    </rPh>
    <rPh sb="2" eb="4">
      <t>シリョウ</t>
    </rPh>
    <phoneticPr fontId="2"/>
  </si>
  <si>
    <t>※疑義が生じた際は追加資料の御提出を依頼する場合があります。御了承ください。</t>
    <rPh sb="1" eb="3">
      <t>ギギ</t>
    </rPh>
    <rPh sb="4" eb="5">
      <t>ショウ</t>
    </rPh>
    <rPh sb="7" eb="8">
      <t>サイ</t>
    </rPh>
    <rPh sb="9" eb="11">
      <t>ツイカ</t>
    </rPh>
    <rPh sb="11" eb="13">
      <t>シリョウ</t>
    </rPh>
    <phoneticPr fontId="2"/>
  </si>
  <si>
    <t>必要書類</t>
    <rPh sb="0" eb="4">
      <t>ヒツヨウショルイ</t>
    </rPh>
    <phoneticPr fontId="2"/>
  </si>
  <si>
    <t>地域育児センター機能強化費</t>
    <rPh sb="0" eb="2">
      <t>チイキ</t>
    </rPh>
    <rPh sb="2" eb="4">
      <t>イクジ</t>
    </rPh>
    <rPh sb="8" eb="10">
      <t>キノウ</t>
    </rPh>
    <rPh sb="10" eb="12">
      <t>キョウカ</t>
    </rPh>
    <rPh sb="12" eb="13">
      <t>ヒ</t>
    </rPh>
    <phoneticPr fontId="35"/>
  </si>
  <si>
    <t>新規採用者/転職者</t>
    <rPh sb="0" eb="2">
      <t>シンキ</t>
    </rPh>
    <rPh sb="2" eb="4">
      <t>サイヨウ</t>
    </rPh>
    <rPh sb="4" eb="5">
      <t>シャ</t>
    </rPh>
    <rPh sb="6" eb="9">
      <t>テンショクシャ</t>
    </rPh>
    <phoneticPr fontId="2"/>
  </si>
  <si>
    <t>※国や県の要綱が改正された場合、それに伴い補助金の金額の変更や、補助の対象から外れる場合がございますので、あらかじめご了承ください。</t>
    <rPh sb="1" eb="2">
      <t>クニ</t>
    </rPh>
    <rPh sb="3" eb="4">
      <t>ケン</t>
    </rPh>
    <rPh sb="5" eb="7">
      <t>ヨウコウ</t>
    </rPh>
    <rPh sb="8" eb="10">
      <t>カイセイ</t>
    </rPh>
    <rPh sb="13" eb="15">
      <t>バアイ</t>
    </rPh>
    <rPh sb="19" eb="20">
      <t>トモナ</t>
    </rPh>
    <rPh sb="21" eb="24">
      <t>ホジョキン</t>
    </rPh>
    <rPh sb="25" eb="27">
      <t>キンガク</t>
    </rPh>
    <rPh sb="28" eb="30">
      <t>ヘンコウ</t>
    </rPh>
    <rPh sb="32" eb="34">
      <t>ホジョ</t>
    </rPh>
    <rPh sb="35" eb="37">
      <t>タイショウ</t>
    </rPh>
    <rPh sb="39" eb="40">
      <t>ハズ</t>
    </rPh>
    <rPh sb="42" eb="44">
      <t>バアイ</t>
    </rPh>
    <rPh sb="59" eb="61">
      <t>リョウショウ</t>
    </rPh>
    <phoneticPr fontId="2"/>
  </si>
  <si>
    <t>押すと各ページへとびます↓</t>
    <rPh sb="0" eb="1">
      <t>オ</t>
    </rPh>
    <rPh sb="3" eb="4">
      <t>カク</t>
    </rPh>
    <phoneticPr fontId="2"/>
  </si>
  <si>
    <t>◆補助対象：加配対応を行い、②または③が令和７年４月１日以降であることが</t>
    <rPh sb="1" eb="3">
      <t>ホジョ</t>
    </rPh>
    <rPh sb="3" eb="5">
      <t>タイショウ</t>
    </rPh>
    <rPh sb="6" eb="8">
      <t>カハイ</t>
    </rPh>
    <rPh sb="8" eb="10">
      <t>タイオウ</t>
    </rPh>
    <rPh sb="11" eb="12">
      <t>オコナ</t>
    </rPh>
    <rPh sb="20" eb="22">
      <t>レイワ</t>
    </rPh>
    <rPh sb="23" eb="24">
      <t>ネン</t>
    </rPh>
    <rPh sb="25" eb="26">
      <t>ガツ</t>
    </rPh>
    <rPh sb="27" eb="28">
      <t>ニチ</t>
    </rPh>
    <rPh sb="28" eb="30">
      <t>イコウ</t>
    </rPh>
    <phoneticPr fontId="2"/>
  </si>
  <si>
    <t>　所管所属および、保育・幼稚園課で事実確認できる場合。</t>
    <phoneticPr fontId="85"/>
  </si>
  <si>
    <t>「③社会的養護を要する案件で入所した児童の入退所月」欄には、この内容で</t>
    <rPh sb="26" eb="27">
      <t>ラン</t>
    </rPh>
    <rPh sb="32" eb="34">
      <t>ナイヨウ</t>
    </rPh>
    <phoneticPr fontId="2"/>
  </si>
  <si>
    <t>　入所した児童の入退所月数を記載してください。</t>
    <phoneticPr fontId="85"/>
  </si>
  <si>
    <t>③社会的養護を要する
案件で今年度入所した児童の入退所月</t>
    <rPh sb="1" eb="4">
      <t>シャカイテキ</t>
    </rPh>
    <rPh sb="4" eb="6">
      <t>ヨウゴ</t>
    </rPh>
    <rPh sb="7" eb="8">
      <t>ヨウ</t>
    </rPh>
    <rPh sb="11" eb="13">
      <t>アンケン</t>
    </rPh>
    <rPh sb="14" eb="17">
      <t>コンネンド</t>
    </rPh>
    <rPh sb="17" eb="19">
      <t>ニュウショ</t>
    </rPh>
    <rPh sb="21" eb="23">
      <t>ジドウ</t>
    </rPh>
    <rPh sb="24" eb="25">
      <t>ニュウ</t>
    </rPh>
    <rPh sb="25" eb="27">
      <t>タイショ</t>
    </rPh>
    <rPh sb="27" eb="28">
      <t>ツキ</t>
    </rPh>
    <phoneticPr fontId="2"/>
  </si>
  <si>
    <t>施設名：</t>
    <rPh sb="0" eb="2">
      <t>シセツ</t>
    </rPh>
    <rPh sb="2" eb="3">
      <t>メイ</t>
    </rPh>
    <phoneticPr fontId="2"/>
  </si>
  <si>
    <t>【１：上限82,000円】　対象者：令和元年度～令和６年度の６年間すべてにおいて対象者であって、令和７年度も引き続き本事業の対象となったものが、
　令和元年度から引き続き同じ宿舎に入居している場合</t>
    <rPh sb="3" eb="5">
      <t>ジョウゲン</t>
    </rPh>
    <rPh sb="11" eb="12">
      <t>エン</t>
    </rPh>
    <rPh sb="14" eb="17">
      <t>タイショウシャ</t>
    </rPh>
    <rPh sb="18" eb="20">
      <t>レイワ</t>
    </rPh>
    <rPh sb="20" eb="21">
      <t>モト</t>
    </rPh>
    <rPh sb="21" eb="23">
      <t>ネンド</t>
    </rPh>
    <rPh sb="22" eb="23">
      <t>ド</t>
    </rPh>
    <rPh sb="24" eb="26">
      <t>レイワ</t>
    </rPh>
    <rPh sb="27" eb="29">
      <t>ネンド</t>
    </rPh>
    <rPh sb="31" eb="33">
      <t>ネンカン</t>
    </rPh>
    <rPh sb="40" eb="43">
      <t>タイショウシャ</t>
    </rPh>
    <rPh sb="48" eb="50">
      <t>レイワ</t>
    </rPh>
    <rPh sb="51" eb="53">
      <t>ネンド</t>
    </rPh>
    <rPh sb="54" eb="55">
      <t>ヒ</t>
    </rPh>
    <rPh sb="56" eb="57">
      <t>ツヅ</t>
    </rPh>
    <rPh sb="58" eb="59">
      <t>ホン</t>
    </rPh>
    <rPh sb="59" eb="61">
      <t>ジギョウ</t>
    </rPh>
    <rPh sb="62" eb="64">
      <t>タイショウ</t>
    </rPh>
    <rPh sb="74" eb="76">
      <t>レイワ</t>
    </rPh>
    <rPh sb="76" eb="77">
      <t>モト</t>
    </rPh>
    <rPh sb="77" eb="79">
      <t>ネンド</t>
    </rPh>
    <rPh sb="78" eb="79">
      <t>ド</t>
    </rPh>
    <rPh sb="81" eb="82">
      <t>ヒ</t>
    </rPh>
    <rPh sb="83" eb="84">
      <t>ツヅ</t>
    </rPh>
    <rPh sb="85" eb="86">
      <t>オナ</t>
    </rPh>
    <rPh sb="87" eb="89">
      <t>シュクシャ</t>
    </rPh>
    <rPh sb="90" eb="92">
      <t>ニュウキョ</t>
    </rPh>
    <rPh sb="96" eb="98">
      <t>バアイ</t>
    </rPh>
    <phoneticPr fontId="2"/>
  </si>
  <si>
    <t>履歴書</t>
    <rPh sb="0" eb="3">
      <t>リレキショ</t>
    </rPh>
    <phoneticPr fontId="2"/>
  </si>
  <si>
    <t>●</t>
    <phoneticPr fontId="2"/>
  </si>
  <si>
    <t>【２：上限61,000円】　対象者：【１】以外の対象者</t>
    <rPh sb="3" eb="5">
      <t>ジョウゲン</t>
    </rPh>
    <rPh sb="11" eb="12">
      <t>エン</t>
    </rPh>
    <rPh sb="21" eb="23">
      <t>イガイ</t>
    </rPh>
    <rPh sb="24" eb="26">
      <t>タイショウ</t>
    </rPh>
    <rPh sb="26" eb="27">
      <t>シャ</t>
    </rPh>
    <phoneticPr fontId="2"/>
  </si>
  <si>
    <t>円</t>
    <rPh sb="0" eb="1">
      <t>エン</t>
    </rPh>
    <phoneticPr fontId="2"/>
  </si>
  <si>
    <t>4900円</t>
    <rPh sb="4" eb="5">
      <t>エン</t>
    </rPh>
    <phoneticPr fontId="2"/>
  </si>
  <si>
    <r>
      <t xml:space="preserve">法人が市内に直接借り上げている宿舎であり、対象者が採用から下記の期間に該当する常勤保育士又は常勤的非常勤保育士であること。
・保育士として初めて保育所等に採用された日から起算して５年以内の常勤の保育士。※ただし、５年以内であっても、退職後、再度保育士として採用された場合は対象外。
・採用されてから９年以内の者（令和７年３月３１日時点で令和３年度から借り上げ支援を受けていた者）
・採用されてから８年以内の者（令和７年３月３１日時点で令和４年度から借り上げ支援を受けていた者）
・採用されてから７年以内の者（令和７年３月３１日時点で令和５年度から借り上げ支援を受けていた者）
・採用されてから６年以内の者（令和７年３月３１日時点で令和６年度から借り上げ支援を受けていた者）
1人（1戸）当たり：月額61,000円
※1人（1戸）当たり：月額82,000円
※令和元年度までに本事業の対象者となり、令和７年度も引き続き同じ宿舎に入居している場合。
</t>
    </r>
    <r>
      <rPr>
        <sz val="11"/>
        <color rgb="FFFF0000"/>
        <rFont val="ＭＳ Ｐゴシック"/>
        <family val="3"/>
        <charset val="128"/>
        <scheme val="minor"/>
      </rPr>
      <t>注意事項：住宅手当、又はそれに類する補助を対象者及び法人がうけていると対象外となる。</t>
    </r>
    <rPh sb="0" eb="2">
      <t>ホウジン</t>
    </rPh>
    <rPh sb="3" eb="5">
      <t>シナイ</t>
    </rPh>
    <rPh sb="6" eb="8">
      <t>チョクセツ</t>
    </rPh>
    <rPh sb="8" eb="9">
      <t>カ</t>
    </rPh>
    <rPh sb="10" eb="11">
      <t>ア</t>
    </rPh>
    <rPh sb="15" eb="17">
      <t>シュクシャ</t>
    </rPh>
    <rPh sb="21" eb="23">
      <t>タイショウ</t>
    </rPh>
    <rPh sb="23" eb="24">
      <t>シャ</t>
    </rPh>
    <rPh sb="25" eb="27">
      <t>サイヨウ</t>
    </rPh>
    <rPh sb="29" eb="31">
      <t>カキ</t>
    </rPh>
    <rPh sb="32" eb="34">
      <t>キカン</t>
    </rPh>
    <rPh sb="35" eb="37">
      <t>ガイトウ</t>
    </rPh>
    <rPh sb="39" eb="41">
      <t>ジョウキン</t>
    </rPh>
    <rPh sb="41" eb="44">
      <t>ホイクシ</t>
    </rPh>
    <rPh sb="44" eb="45">
      <t>マタ</t>
    </rPh>
    <rPh sb="46" eb="48">
      <t>ジョウキン</t>
    </rPh>
    <rPh sb="48" eb="49">
      <t>テキ</t>
    </rPh>
    <rPh sb="49" eb="52">
      <t>ヒジョウキン</t>
    </rPh>
    <rPh sb="52" eb="55">
      <t>ホイクシ</t>
    </rPh>
    <rPh sb="63" eb="66">
      <t>ホイクシ</t>
    </rPh>
    <rPh sb="69" eb="70">
      <t>ハジ</t>
    </rPh>
    <rPh sb="72" eb="74">
      <t>ホイク</t>
    </rPh>
    <rPh sb="74" eb="75">
      <t>ショ</t>
    </rPh>
    <rPh sb="75" eb="76">
      <t>ナド</t>
    </rPh>
    <rPh sb="77" eb="79">
      <t>サイヨウ</t>
    </rPh>
    <rPh sb="82" eb="83">
      <t>ヒ</t>
    </rPh>
    <rPh sb="85" eb="87">
      <t>キサン</t>
    </rPh>
    <rPh sb="90" eb="91">
      <t>ネン</t>
    </rPh>
    <rPh sb="91" eb="93">
      <t>イナイ</t>
    </rPh>
    <rPh sb="94" eb="96">
      <t>ジョウキン</t>
    </rPh>
    <rPh sb="97" eb="100">
      <t>ホイクシ</t>
    </rPh>
    <rPh sb="107" eb="108">
      <t>ネン</t>
    </rPh>
    <rPh sb="108" eb="110">
      <t>イナイ</t>
    </rPh>
    <rPh sb="116" eb="119">
      <t>タイショクゴ</t>
    </rPh>
    <rPh sb="120" eb="122">
      <t>サイド</t>
    </rPh>
    <rPh sb="122" eb="125">
      <t>ホイクシ</t>
    </rPh>
    <rPh sb="128" eb="130">
      <t>サイヨウ</t>
    </rPh>
    <rPh sb="133" eb="135">
      <t>バアイ</t>
    </rPh>
    <rPh sb="136" eb="139">
      <t>タイショウガイ</t>
    </rPh>
    <rPh sb="142" eb="144">
      <t>サイヨウ</t>
    </rPh>
    <rPh sb="150" eb="151">
      <t>ネン</t>
    </rPh>
    <rPh sb="151" eb="153">
      <t>イナイ</t>
    </rPh>
    <rPh sb="154" eb="155">
      <t>モノ</t>
    </rPh>
    <rPh sb="187" eb="188">
      <t>モノ</t>
    </rPh>
    <rPh sb="236" eb="237">
      <t>モノ</t>
    </rPh>
    <rPh sb="285" eb="286">
      <t>モノ</t>
    </rPh>
    <rPh sb="334" eb="335">
      <t>モノ</t>
    </rPh>
    <rPh sb="359" eb="360">
      <t>ヒト</t>
    </rPh>
    <rPh sb="362" eb="363">
      <t>ト</t>
    </rPh>
    <rPh sb="364" eb="365">
      <t>ア</t>
    </rPh>
    <rPh sb="368" eb="370">
      <t>ゲツガク</t>
    </rPh>
    <rPh sb="376" eb="377">
      <t>エン</t>
    </rPh>
    <rPh sb="381" eb="382">
      <t>モト</t>
    </rPh>
    <rPh sb="382" eb="383">
      <t>ネン</t>
    </rPh>
    <rPh sb="383" eb="384">
      <t>ド</t>
    </rPh>
    <rPh sb="387" eb="388">
      <t>ホン</t>
    </rPh>
    <rPh sb="388" eb="390">
      <t>ジギョウ</t>
    </rPh>
    <rPh sb="391" eb="393">
      <t>タイショウ</t>
    </rPh>
    <rPh sb="393" eb="394">
      <t>シャ</t>
    </rPh>
    <rPh sb="398" eb="400">
      <t>レイワ</t>
    </rPh>
    <rPh sb="401" eb="403">
      <t>ネンド</t>
    </rPh>
    <rPh sb="404" eb="405">
      <t>ヒ</t>
    </rPh>
    <rPh sb="406" eb="407">
      <t>ツヅ</t>
    </rPh>
    <rPh sb="408" eb="409">
      <t>オナ</t>
    </rPh>
    <rPh sb="410" eb="412">
      <t>シュクシャ</t>
    </rPh>
    <rPh sb="413" eb="415">
      <t>ニュウキョ</t>
    </rPh>
    <rPh sb="419" eb="421">
      <t>バアイ</t>
    </rPh>
    <rPh sb="423" eb="425">
      <t>チュウイ</t>
    </rPh>
    <rPh sb="425" eb="427">
      <t>ジコウ</t>
    </rPh>
    <rPh sb="428" eb="430">
      <t>ジュウタク</t>
    </rPh>
    <rPh sb="430" eb="432">
      <t>テアテ</t>
    </rPh>
    <rPh sb="433" eb="434">
      <t>マタ</t>
    </rPh>
    <rPh sb="438" eb="439">
      <t>ルイ</t>
    </rPh>
    <rPh sb="441" eb="443">
      <t>ホジョ</t>
    </rPh>
    <rPh sb="444" eb="446">
      <t>タイショウ</t>
    </rPh>
    <rPh sb="446" eb="447">
      <t>シャ</t>
    </rPh>
    <rPh sb="447" eb="448">
      <t>オヨ</t>
    </rPh>
    <rPh sb="449" eb="451">
      <t>ホウジン</t>
    </rPh>
    <rPh sb="458" eb="461">
      <t>タイショウガイ</t>
    </rPh>
    <phoneticPr fontId="2"/>
  </si>
  <si>
    <t>体調不良型
１か所当たり上限年額4,749,000円
事業の実施に要した費用が補助単価を下回る場合は、その額。</t>
    <rPh sb="0" eb="2">
      <t>タイチョウ</t>
    </rPh>
    <rPh sb="2" eb="4">
      <t>フリョウ</t>
    </rPh>
    <rPh sb="4" eb="5">
      <t>ガタ</t>
    </rPh>
    <rPh sb="8" eb="9">
      <t>ショ</t>
    </rPh>
    <rPh sb="9" eb="10">
      <t>ア</t>
    </rPh>
    <rPh sb="12" eb="14">
      <t>ジョウゲン</t>
    </rPh>
    <rPh sb="14" eb="16">
      <t>ネンガク</t>
    </rPh>
    <rPh sb="25" eb="26">
      <t>エン</t>
    </rPh>
    <phoneticPr fontId="2"/>
  </si>
  <si>
    <t>病児対応型及び病後児対応型共通
当日キャンセル対応加算
年間キャンセル回数
25回以上50回未満　247,900円
50回以上100回未満　502,500円
100回以上150回未満　670,000円
150回以上　1,005,000円</t>
    <rPh sb="0" eb="2">
      <t>ビョウジ</t>
    </rPh>
    <rPh sb="2" eb="5">
      <t>タイオウガタ</t>
    </rPh>
    <rPh sb="5" eb="6">
      <t>オヨ</t>
    </rPh>
    <rPh sb="7" eb="9">
      <t>ビョウゴ</t>
    </rPh>
    <rPh sb="9" eb="10">
      <t>ジ</t>
    </rPh>
    <rPh sb="10" eb="13">
      <t>タイオウガタ</t>
    </rPh>
    <rPh sb="13" eb="15">
      <t>キョウツウ</t>
    </rPh>
    <rPh sb="16" eb="18">
      <t>トウジツ</t>
    </rPh>
    <rPh sb="23" eb="25">
      <t>タイオウ</t>
    </rPh>
    <rPh sb="25" eb="27">
      <t>カサン</t>
    </rPh>
    <rPh sb="28" eb="30">
      <t>ネンカン</t>
    </rPh>
    <rPh sb="35" eb="37">
      <t>カイスウ</t>
    </rPh>
    <rPh sb="40" eb="41">
      <t>カイ</t>
    </rPh>
    <rPh sb="41" eb="43">
      <t>イジョウ</t>
    </rPh>
    <rPh sb="45" eb="46">
      <t>カイ</t>
    </rPh>
    <rPh sb="46" eb="48">
      <t>ミマン</t>
    </rPh>
    <rPh sb="56" eb="57">
      <t>エン</t>
    </rPh>
    <rPh sb="60" eb="61">
      <t>カイ</t>
    </rPh>
    <rPh sb="61" eb="63">
      <t>イジョウ</t>
    </rPh>
    <rPh sb="66" eb="67">
      <t>カイ</t>
    </rPh>
    <rPh sb="67" eb="69">
      <t>ミマン</t>
    </rPh>
    <rPh sb="77" eb="78">
      <t>エン</t>
    </rPh>
    <rPh sb="82" eb="83">
      <t>カイ</t>
    </rPh>
    <rPh sb="83" eb="85">
      <t>イジョウ</t>
    </rPh>
    <rPh sb="88" eb="89">
      <t>カイ</t>
    </rPh>
    <rPh sb="89" eb="91">
      <t>ミマン</t>
    </rPh>
    <rPh sb="99" eb="100">
      <t>エン</t>
    </rPh>
    <rPh sb="104" eb="105">
      <t>カイ</t>
    </rPh>
    <rPh sb="105" eb="107">
      <t>イジョウ</t>
    </rPh>
    <rPh sb="117" eb="118">
      <t>エン</t>
    </rPh>
    <phoneticPr fontId="2"/>
  </si>
  <si>
    <t>　　※所在地、名称、申請者名が変更になっている場合は御一報ください。</t>
    <phoneticPr fontId="2"/>
  </si>
  <si>
    <t>①　「説明等」シートから園名を選択してください。</t>
    <phoneticPr fontId="2"/>
  </si>
  <si>
    <t>③　「児童数」シートで月毎の入所児童数を入力してください。</t>
    <phoneticPr fontId="2"/>
  </si>
  <si>
    <t>⑤　すべてのシートの入力が完了したら「1号」シート下部の合計額が申請額になります。</t>
    <phoneticPr fontId="2"/>
  </si>
  <si>
    <t>　　（「1号」シートに各事業のリンクがございますので、必要に応じて使用してください）</t>
    <rPh sb="12" eb="14">
      <t>ジギョウ</t>
    </rPh>
    <phoneticPr fontId="2"/>
  </si>
  <si>
    <t>②　「２号」シートで実施予定（もしくは実施した）の事業について、〇を選択してください。</t>
    <rPh sb="10" eb="12">
      <t>ジッシ</t>
    </rPh>
    <rPh sb="12" eb="14">
      <t>ヨテイ</t>
    </rPh>
    <rPh sb="19" eb="21">
      <t>ジッシ</t>
    </rPh>
    <rPh sb="25" eb="27">
      <t>ジギョウ</t>
    </rPh>
    <phoneticPr fontId="2"/>
  </si>
  <si>
    <t>④　実施予定（もしくは実施した）の各事業のシート内の水色のセルを入力してください。</t>
    <rPh sb="2" eb="4">
      <t>ジッシ</t>
    </rPh>
    <rPh sb="4" eb="6">
      <t>ヨテイ</t>
    </rPh>
    <rPh sb="11" eb="13">
      <t>ジッシ</t>
    </rPh>
    <rPh sb="17" eb="18">
      <t>カク</t>
    </rPh>
    <rPh sb="18" eb="20">
      <t>ジギョウ</t>
    </rPh>
    <phoneticPr fontId="2"/>
  </si>
  <si>
    <t>⑥　「必要添付書類」シートに事業ごとに必要な書類の記載がございますので、ご確認の上ご提出願います。</t>
    <rPh sb="14" eb="16">
      <t>ジギョウ</t>
    </rPh>
    <phoneticPr fontId="2"/>
  </si>
  <si>
    <t>【入力マニュアル】</t>
    <rPh sb="1" eb="3">
      <t>ニュウリョク</t>
    </rPh>
    <phoneticPr fontId="2"/>
  </si>
  <si>
    <t>提出期限：</t>
    <rPh sb="0" eb="2">
      <t>テイシュツ</t>
    </rPh>
    <rPh sb="2" eb="4">
      <t>キゲン</t>
    </rPh>
    <phoneticPr fontId="2"/>
  </si>
  <si>
    <t>座間市民間保育所運営費補助金</t>
    <rPh sb="0" eb="2">
      <t>ザマ</t>
    </rPh>
    <rPh sb="2" eb="3">
      <t>シ</t>
    </rPh>
    <rPh sb="3" eb="5">
      <t>ミンカン</t>
    </rPh>
    <rPh sb="5" eb="7">
      <t>ホイク</t>
    </rPh>
    <rPh sb="7" eb="8">
      <t>ショ</t>
    </rPh>
    <rPh sb="8" eb="11">
      <t>ウンエイヒ</t>
    </rPh>
    <rPh sb="11" eb="14">
      <t>ホジョキン</t>
    </rPh>
    <phoneticPr fontId="2"/>
  </si>
  <si>
    <t>（単位：円）</t>
    <rPh sb="1" eb="3">
      <t>タンイ</t>
    </rPh>
    <rPh sb="4" eb="5">
      <t>エン</t>
    </rPh>
    <phoneticPr fontId="2"/>
  </si>
  <si>
    <t>本年度予算額</t>
    <rPh sb="0" eb="3">
      <t>ホンネンド</t>
    </rPh>
    <rPh sb="3" eb="5">
      <t>ヨサン</t>
    </rPh>
    <rPh sb="5" eb="6">
      <t>ガク</t>
    </rPh>
    <phoneticPr fontId="2"/>
  </si>
  <si>
    <t>前年度予算額</t>
    <rPh sb="0" eb="3">
      <t>ゼンネンド</t>
    </rPh>
    <rPh sb="3" eb="5">
      <t>ヨサン</t>
    </rPh>
    <rPh sb="5" eb="6">
      <t>ガク</t>
    </rPh>
    <phoneticPr fontId="2"/>
  </si>
  <si>
    <t>第4号様式(第7条関係)</t>
    <phoneticPr fontId="2"/>
  </si>
  <si>
    <t>収　支　予　算　書</t>
    <rPh sb="0" eb="1">
      <t>シュウ</t>
    </rPh>
    <rPh sb="2" eb="3">
      <t>シ</t>
    </rPh>
    <rPh sb="4" eb="5">
      <t>ヨ</t>
    </rPh>
    <rPh sb="6" eb="7">
      <t>サン</t>
    </rPh>
    <rPh sb="8" eb="9">
      <t>ショ</t>
    </rPh>
    <phoneticPr fontId="2"/>
  </si>
  <si>
    <t>科　　目</t>
    <rPh sb="0" eb="1">
      <t>カ</t>
    </rPh>
    <rPh sb="3" eb="4">
      <t>メ</t>
    </rPh>
    <phoneticPr fontId="2"/>
  </si>
  <si>
    <t>比　　較</t>
    <rPh sb="0" eb="1">
      <t>ヒ</t>
    </rPh>
    <rPh sb="3" eb="4">
      <t>カク</t>
    </rPh>
    <phoneticPr fontId="2"/>
  </si>
  <si>
    <t>説　明</t>
    <rPh sb="0" eb="1">
      <t>セツ</t>
    </rPh>
    <rPh sb="2" eb="3">
      <t>アキラ</t>
    </rPh>
    <phoneticPr fontId="2"/>
  </si>
  <si>
    <t>民間運営費補助費等</t>
    <rPh sb="0" eb="2">
      <t>ミンカン</t>
    </rPh>
    <rPh sb="2" eb="5">
      <t>ウンエイヒ</t>
    </rPh>
    <rPh sb="5" eb="7">
      <t>ホジョ</t>
    </rPh>
    <rPh sb="7" eb="8">
      <t>ヒ</t>
    </rPh>
    <rPh sb="8" eb="9">
      <t>ナド</t>
    </rPh>
    <phoneticPr fontId="2"/>
  </si>
  <si>
    <t>収　入　合　計</t>
    <rPh sb="0" eb="1">
      <t>シュウ</t>
    </rPh>
    <rPh sb="2" eb="3">
      <t>イ</t>
    </rPh>
    <rPh sb="4" eb="5">
      <t>ゴウ</t>
    </rPh>
    <rPh sb="6" eb="7">
      <t>ケイ</t>
    </rPh>
    <phoneticPr fontId="2"/>
  </si>
  <si>
    <t>支　出　合　計</t>
    <rPh sb="0" eb="1">
      <t>シ</t>
    </rPh>
    <rPh sb="2" eb="3">
      <t>デ</t>
    </rPh>
    <rPh sb="4" eb="5">
      <t>ゴウ</t>
    </rPh>
    <rPh sb="6" eb="7">
      <t>ケイ</t>
    </rPh>
    <phoneticPr fontId="2"/>
  </si>
  <si>
    <t>１　収　入　</t>
    <rPh sb="2" eb="3">
      <t>オサム</t>
    </rPh>
    <rPh sb="4" eb="5">
      <t>イ</t>
    </rPh>
    <phoneticPr fontId="2"/>
  </si>
  <si>
    <t>２　支　出</t>
    <rPh sb="2" eb="3">
      <t>シ</t>
    </rPh>
    <rPh sb="4" eb="5">
      <t>デ</t>
    </rPh>
    <phoneticPr fontId="2"/>
  </si>
  <si>
    <t>⑥　「収支予算書」シートの本年度予算額が「１号」シート下部の合計額になっていることを確認してください。</t>
    <rPh sb="3" eb="5">
      <t>シュウシ</t>
    </rPh>
    <rPh sb="5" eb="7">
      <t>ヨサン</t>
    </rPh>
    <rPh sb="7" eb="8">
      <t>ショ</t>
    </rPh>
    <rPh sb="13" eb="16">
      <t>ホンネンド</t>
    </rPh>
    <rPh sb="16" eb="18">
      <t>ヨサン</t>
    </rPh>
    <rPh sb="18" eb="19">
      <t>ガク</t>
    </rPh>
    <rPh sb="22" eb="23">
      <t>ゴウ</t>
    </rPh>
    <rPh sb="27" eb="29">
      <t>カブ</t>
    </rPh>
    <rPh sb="30" eb="32">
      <t>ゴウケイ</t>
    </rPh>
    <rPh sb="32" eb="33">
      <t>ガク</t>
    </rPh>
    <rPh sb="42" eb="44">
      <t>カクニン</t>
    </rPh>
    <phoneticPr fontId="2"/>
  </si>
  <si>
    <t>　　また、前年度予算額を入力してください。</t>
    <rPh sb="5" eb="8">
      <t>ゼンネンド</t>
    </rPh>
    <rPh sb="8" eb="11">
      <t>ヨサンガク</t>
    </rPh>
    <rPh sb="12" eb="14">
      <t>ニュウリョク</t>
    </rPh>
    <phoneticPr fontId="2"/>
  </si>
  <si>
    <t>　　シートの入力は以上となります。</t>
    <rPh sb="6" eb="8">
      <t>ニュウリョク</t>
    </rPh>
    <rPh sb="9" eb="11">
      <t>イジョウ</t>
    </rPh>
    <phoneticPr fontId="2"/>
  </si>
  <si>
    <t>　　※申請区分により、申請額が前後する場合がありますのでご了承ください。</t>
    <rPh sb="3" eb="5">
      <t>シンセイ</t>
    </rPh>
    <rPh sb="5" eb="7">
      <t>クブン</t>
    </rPh>
    <rPh sb="11" eb="13">
      <t>シンセイ</t>
    </rPh>
    <rPh sb="13" eb="14">
      <t>ガク</t>
    </rPh>
    <rPh sb="15" eb="17">
      <t>ゼンゴ</t>
    </rPh>
    <rPh sb="19" eb="21">
      <t>バアイ</t>
    </rPh>
    <rPh sb="29" eb="31">
      <t>リョウショウ</t>
    </rPh>
    <phoneticPr fontId="2"/>
  </si>
  <si>
    <t>令和７年８月８日（金）</t>
    <rPh sb="9" eb="10">
      <t>キン</t>
    </rPh>
    <phoneticPr fontId="2"/>
  </si>
  <si>
    <t>第3号様式(第7条関係)</t>
  </si>
  <si>
    <t>補助金等交付申請書</t>
  </si>
  <si>
    <t>申請者　　</t>
    <phoneticPr fontId="89"/>
  </si>
  <si>
    <t>事務(事業)の
名　　　　称</t>
    <phoneticPr fontId="89"/>
  </si>
  <si>
    <t>事務(事業)の
目的及び内容</t>
    <phoneticPr fontId="89"/>
  </si>
  <si>
    <t>補助金等の使途</t>
  </si>
  <si>
    <t>交付申請額</t>
  </si>
  <si>
    <t>事務(事業)費</t>
  </si>
  <si>
    <t>着手予定年月日</t>
    <phoneticPr fontId="89"/>
  </si>
  <si>
    <t>完了予定年月日</t>
  </si>
  <si>
    <t>交付希望時期</t>
  </si>
  <si>
    <t>□　着手時</t>
  </si>
  <si>
    <t>☑　完了後</t>
    <phoneticPr fontId="89"/>
  </si>
  <si>
    <t>理由〔　　　　　　　　　　　　　　　　　　　　　　　　　　〕</t>
  </si>
  <si>
    <t>添付書類</t>
  </si>
  <si>
    <t>☑　収支予算書</t>
  </si>
  <si>
    <t>□　実施設計書</t>
  </si>
  <si>
    <t>□　事業計画書</t>
    <phoneticPr fontId="89"/>
  </si>
  <si>
    <t>□　その他(　２回　)</t>
    <rPh sb="8" eb="9">
      <t>カイ</t>
    </rPh>
    <phoneticPr fontId="2"/>
  </si>
  <si>
    <t>座間市長 殿</t>
    <rPh sb="5" eb="6">
      <t>トノ</t>
    </rPh>
    <phoneticPr fontId="2"/>
  </si>
  <si>
    <t>住所又は所在地</t>
  </si>
  <si>
    <t>団 体 の 名 称</t>
  </si>
  <si>
    <t>氏名及び代表者氏名</t>
  </si>
  <si>
    <t>保育所の経営安定化、入所児童の処遇の向上及び地域の子育て支援活動の促進を図るための事業</t>
    <rPh sb="0" eb="2">
      <t>ホイク</t>
    </rPh>
    <rPh sb="2" eb="3">
      <t>ショ</t>
    </rPh>
    <rPh sb="4" eb="6">
      <t>ケイエイ</t>
    </rPh>
    <rPh sb="6" eb="9">
      <t>アンテイカ</t>
    </rPh>
    <rPh sb="10" eb="12">
      <t>ニュウショ</t>
    </rPh>
    <rPh sb="12" eb="14">
      <t>ジドウ</t>
    </rPh>
    <rPh sb="15" eb="17">
      <t>ショグウ</t>
    </rPh>
    <rPh sb="18" eb="20">
      <t>コウジョウ</t>
    </rPh>
    <rPh sb="20" eb="21">
      <t>オヨ</t>
    </rPh>
    <rPh sb="22" eb="24">
      <t>チイキ</t>
    </rPh>
    <rPh sb="25" eb="27">
      <t>コソダ</t>
    </rPh>
    <rPh sb="28" eb="30">
      <t>シエン</t>
    </rPh>
    <rPh sb="30" eb="32">
      <t>カツドウ</t>
    </rPh>
    <rPh sb="33" eb="35">
      <t>ソクシン</t>
    </rPh>
    <rPh sb="36" eb="37">
      <t>ハカ</t>
    </rPh>
    <rPh sb="41" eb="43">
      <t>ジギョウ</t>
    </rPh>
    <phoneticPr fontId="2"/>
  </si>
  <si>
    <t>上記事業に要する経費の支払いに充てる</t>
    <rPh sb="0" eb="2">
      <t>ジョウキ</t>
    </rPh>
    <rPh sb="2" eb="4">
      <t>ジギョウ</t>
    </rPh>
    <rPh sb="5" eb="6">
      <t>ヨウ</t>
    </rPh>
    <rPh sb="8" eb="10">
      <t>ケイヒ</t>
    </rPh>
    <rPh sb="11" eb="13">
      <t>シハラ</t>
    </rPh>
    <rPh sb="15" eb="16">
      <t>ア</t>
    </rPh>
    <phoneticPr fontId="2"/>
  </si>
  <si>
    <t>☑　その他（　　　　必要添付書類一覧のとおり　　　　　　　）</t>
    <rPh sb="10" eb="12">
      <t>ヒツヨウ</t>
    </rPh>
    <rPh sb="12" eb="14">
      <t>テンプ</t>
    </rPh>
    <rPh sb="14" eb="16">
      <t>ショルイ</t>
    </rPh>
    <rPh sb="16" eb="18">
      <t>イチラン</t>
    </rPh>
    <phoneticPr fontId="89"/>
  </si>
  <si>
    <t>令和７年度において次の事務を行いたいので、補助金等の交付を申請します。</t>
    <phoneticPr fontId="89"/>
  </si>
  <si>
    <t>その他</t>
    <rPh sb="2" eb="3">
      <t>ホカ</t>
    </rPh>
    <phoneticPr fontId="2"/>
  </si>
  <si>
    <t>要保護児童保育所受入促進事業費</t>
    <rPh sb="0" eb="3">
      <t>ヨウホゴ</t>
    </rPh>
    <rPh sb="3" eb="5">
      <t>ジドウ</t>
    </rPh>
    <rPh sb="5" eb="7">
      <t>ホイク</t>
    </rPh>
    <rPh sb="7" eb="8">
      <t>ショ</t>
    </rPh>
    <rPh sb="8" eb="10">
      <t>ウケイレ</t>
    </rPh>
    <rPh sb="10" eb="12">
      <t>ソクシン</t>
    </rPh>
    <rPh sb="12" eb="14">
      <t>ジギョウ</t>
    </rPh>
    <phoneticPr fontId="2"/>
  </si>
  <si>
    <t>実費徴収に係る補足給付を行う事業費</t>
    <rPh sb="0" eb="2">
      <t>ジッピ</t>
    </rPh>
    <rPh sb="2" eb="4">
      <t>チョウシュウ</t>
    </rPh>
    <rPh sb="5" eb="6">
      <t>カカ</t>
    </rPh>
    <rPh sb="7" eb="9">
      <t>ホソク</t>
    </rPh>
    <rPh sb="9" eb="11">
      <t>キュウフ</t>
    </rPh>
    <rPh sb="12" eb="13">
      <t>オコナ</t>
    </rPh>
    <rPh sb="14" eb="17">
      <t>ジギョウヒ</t>
    </rPh>
    <phoneticPr fontId="2"/>
  </si>
  <si>
    <t>障害児保育費・障害児保育奨励費</t>
    <rPh sb="0" eb="2">
      <t>ショウガイ</t>
    </rPh>
    <rPh sb="2" eb="3">
      <t>ジ</t>
    </rPh>
    <rPh sb="3" eb="5">
      <t>ホイク</t>
    </rPh>
    <rPh sb="5" eb="6">
      <t>ヒ</t>
    </rPh>
    <rPh sb="7" eb="9">
      <t>ショウガイ</t>
    </rPh>
    <rPh sb="9" eb="10">
      <t>ジ</t>
    </rPh>
    <rPh sb="10" eb="12">
      <t>ホイク</t>
    </rPh>
    <rPh sb="12" eb="14">
      <t>ショウレイ</t>
    </rPh>
    <rPh sb="14" eb="15">
      <t>ヒ</t>
    </rPh>
    <phoneticPr fontId="2"/>
  </si>
  <si>
    <t>保育士宿舎借り上げ支援事業</t>
    <rPh sb="0" eb="3">
      <t>ホイクシ</t>
    </rPh>
    <rPh sb="3" eb="5">
      <t>シュクシャ</t>
    </rPh>
    <rPh sb="5" eb="6">
      <t>カ</t>
    </rPh>
    <rPh sb="7" eb="8">
      <t>ア</t>
    </rPh>
    <rPh sb="9" eb="11">
      <t>シエン</t>
    </rPh>
    <rPh sb="11" eb="13">
      <t>ジギョウ</t>
    </rPh>
    <phoneticPr fontId="2"/>
  </si>
  <si>
    <t>給食費口座振替等手数料　実施計画・報告書</t>
    <rPh sb="0" eb="3">
      <t>キュウショクヒ</t>
    </rPh>
    <rPh sb="3" eb="5">
      <t>コウザ</t>
    </rPh>
    <rPh sb="5" eb="7">
      <t>フリカエ</t>
    </rPh>
    <rPh sb="7" eb="8">
      <t>ナド</t>
    </rPh>
    <rPh sb="8" eb="11">
      <t>テスウリョウ</t>
    </rPh>
    <rPh sb="12" eb="14">
      <t>ジッシ</t>
    </rPh>
    <rPh sb="14" eb="16">
      <t>ケイカク</t>
    </rPh>
    <rPh sb="17" eb="20">
      <t>ホウコクショ</t>
    </rPh>
    <phoneticPr fontId="35"/>
  </si>
  <si>
    <t>嘱託医（内科）委託費　実施計画・報告書</t>
    <rPh sb="0" eb="2">
      <t>ショクタク</t>
    </rPh>
    <rPh sb="2" eb="3">
      <t>イ</t>
    </rPh>
    <rPh sb="4" eb="6">
      <t>ナイカ</t>
    </rPh>
    <rPh sb="7" eb="9">
      <t>イタク</t>
    </rPh>
    <rPh sb="9" eb="10">
      <t>ヒ</t>
    </rPh>
    <rPh sb="11" eb="13">
      <t>ジッシ</t>
    </rPh>
    <rPh sb="13" eb="15">
      <t>ケイカク</t>
    </rPh>
    <rPh sb="16" eb="19">
      <t>ホウコクショ</t>
    </rPh>
    <phoneticPr fontId="35"/>
  </si>
  <si>
    <t>紙おむつ処分事業費　実施計画書</t>
    <rPh sb="0" eb="1">
      <t>カミ</t>
    </rPh>
    <rPh sb="4" eb="6">
      <t>ショブン</t>
    </rPh>
    <rPh sb="6" eb="9">
      <t>ジギョウヒ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</si>
</sst>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5" formatCode="&quot;¥&quot;#,##0;&quot;¥&quot;\-#,##0"/>
    <numFmt numFmtId="42" formatCode="_ &quot;¥&quot;* #,##0_ ;_ &quot;¥&quot;* \-#,##0_ ;_ &quot;¥&quot;* &quot;-&quot;_ ;_ @_ "/>
    <numFmt numFmtId="176" formatCode="#,##0_ "/>
    <numFmt numFmtId="177" formatCode="#,##0&quot;人以上&quot;"/>
    <numFmt numFmtId="178" formatCode="#,##0&quot;円&quot;"/>
    <numFmt numFmtId="179" formatCode="#,##0_);[Red]\(#,##0\)"/>
    <numFmt numFmtId="180" formatCode="[$-411]ge\.m\.d;@"/>
    <numFmt numFmtId="181" formatCode="0.00_ "/>
    <numFmt numFmtId="182" formatCode="0_ "/>
    <numFmt numFmtId="183" formatCode="0_);[Red]\(0\)"/>
    <numFmt numFmtId="184" formatCode="#,##0&quot;月&quot;"/>
    <numFmt numFmtId="185" formatCode="#,##0&quot;人&quot;"/>
    <numFmt numFmtId="186" formatCode="#,##0&quot;カ月間&quot;"/>
    <numFmt numFmtId="187" formatCode="#,##0;&quot;△ &quot;#,##0"/>
    <numFmt numFmtId="188" formatCode="#,##0.00&quot;月&quot;"/>
    <numFmt numFmtId="189" formatCode="#,##0&quot;事業&quot;"/>
    <numFmt numFmtId="190" formatCode="#,##0&quot;日&quot;"/>
    <numFmt numFmtId="191" formatCode="[$-411]ggge&quot;年&quot;m&quot;月&quot;d&quot;日&quot;;@"/>
    <numFmt numFmtId="192" formatCode="m&quot;月&quot;d&quot;日&quot;;@"/>
    <numFmt numFmtId="193" formatCode="#,##0&quot;か月&quot;"/>
    <numFmt numFmtId="194" formatCode="#,##0&quot;時間&quot;"/>
  </numFmts>
  <fonts count="117">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font>
    <font>
      <sz val="10"/>
      <name val="ＭＳ 明朝"/>
      <family val="1"/>
      <charset val="128"/>
    </font>
    <font>
      <sz val="14"/>
      <name val="ＭＳ 明朝"/>
      <family val="1"/>
      <charset val="128"/>
    </font>
    <font>
      <sz val="6"/>
      <name val="ＭＳ Ｐゴシック"/>
      <family val="3"/>
      <charset val="128"/>
    </font>
    <font>
      <sz val="11"/>
      <name val="ＭＳ 明朝"/>
      <family val="1"/>
      <charset val="128"/>
    </font>
    <font>
      <b/>
      <sz val="12"/>
      <name val="ＭＳ 明朝"/>
      <family val="1"/>
      <charset val="128"/>
    </font>
    <font>
      <sz val="11"/>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10"/>
      <name val="ＭＳ Ｐゴシック"/>
      <family val="3"/>
      <charset val="128"/>
    </font>
    <font>
      <sz val="11"/>
      <name val="ＭＳ Ｐ明朝"/>
      <family val="1"/>
      <charset val="128"/>
    </font>
    <font>
      <sz val="12"/>
      <name val="ＭＳ Ｐ明朝"/>
      <family val="1"/>
      <charset val="128"/>
    </font>
    <font>
      <sz val="9"/>
      <name val="ＭＳ 明朝"/>
      <family val="1"/>
      <charset val="128"/>
    </font>
    <font>
      <sz val="9"/>
      <name val="ＭＳ Ｐ明朝"/>
      <family val="1"/>
      <charset val="128"/>
    </font>
    <font>
      <u/>
      <sz val="11"/>
      <name val="ＭＳ 明朝"/>
      <family val="1"/>
      <charset val="128"/>
    </font>
    <font>
      <sz val="8"/>
      <color theme="1"/>
      <name val="ＭＳ Ｐゴシック"/>
      <family val="3"/>
      <charset val="128"/>
      <scheme val="minor"/>
    </font>
    <font>
      <b/>
      <sz val="9"/>
      <color indexed="81"/>
      <name val="ＭＳ Ｐゴシック"/>
      <family val="3"/>
      <charset val="128"/>
    </font>
    <font>
      <sz val="10"/>
      <name val="ＭＳ Ｐ明朝"/>
      <family val="1"/>
      <charset val="128"/>
    </font>
    <font>
      <u/>
      <sz val="11"/>
      <name val="ＭＳ Ｐゴシック"/>
      <family val="3"/>
      <charset val="128"/>
    </font>
    <font>
      <sz val="12"/>
      <name val="ＭＳ Ｐゴシック"/>
      <family val="3"/>
      <charset val="128"/>
    </font>
    <font>
      <i/>
      <sz val="11"/>
      <name val="ＭＳ Ｐ明朝"/>
      <family val="1"/>
      <charset val="128"/>
    </font>
    <font>
      <sz val="20"/>
      <color theme="1"/>
      <name val="ＭＳ Ｐゴシック"/>
      <family val="2"/>
      <charset val="128"/>
      <scheme val="minor"/>
    </font>
    <font>
      <sz val="2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9"/>
      <color theme="1"/>
      <name val="ＭＳ Ｐゴシック"/>
      <family val="2"/>
      <scheme val="minor"/>
    </font>
    <font>
      <sz val="16"/>
      <color theme="1"/>
      <name val="ＭＳ Ｐゴシック"/>
      <family val="2"/>
      <charset val="128"/>
      <scheme val="minor"/>
    </font>
    <font>
      <sz val="14"/>
      <color theme="1"/>
      <name val="ＭＳ Ｐゴシック"/>
      <family val="2"/>
      <charset val="128"/>
      <scheme val="minor"/>
    </font>
    <font>
      <b/>
      <sz val="14"/>
      <color theme="1"/>
      <name val="ＭＳ Ｐゴシック"/>
      <family val="3"/>
      <charset val="128"/>
      <scheme val="minor"/>
    </font>
    <font>
      <sz val="12"/>
      <color theme="1"/>
      <name val="ＭＳ Ｐゴシック"/>
      <family val="3"/>
      <charset val="128"/>
      <scheme val="minor"/>
    </font>
    <font>
      <sz val="11"/>
      <color theme="0"/>
      <name val="ＭＳ Ｐゴシック"/>
      <family val="2"/>
      <charset val="128"/>
      <scheme val="minor"/>
    </font>
    <font>
      <b/>
      <sz val="16"/>
      <color theme="1"/>
      <name val="HG丸ｺﾞｼｯｸM-PRO"/>
      <family val="3"/>
      <charset val="128"/>
    </font>
    <font>
      <b/>
      <sz val="16"/>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ajor"/>
    </font>
    <font>
      <sz val="13"/>
      <color theme="1"/>
      <name val="ＭＳ Ｐゴシック"/>
      <family val="3"/>
      <charset val="128"/>
      <scheme val="major"/>
    </font>
    <font>
      <b/>
      <sz val="12"/>
      <color theme="1"/>
      <name val="ＭＳ Ｐゴシック"/>
      <family val="3"/>
      <charset val="128"/>
      <scheme val="major"/>
    </font>
    <font>
      <sz val="11"/>
      <color rgb="FFFF0000"/>
      <name val="ＭＳ Ｐゴシック"/>
      <family val="3"/>
      <charset val="128"/>
      <scheme val="major"/>
    </font>
    <font>
      <b/>
      <sz val="12"/>
      <color theme="1"/>
      <name val="ＭＳ Ｐゴシック"/>
      <family val="3"/>
      <charset val="128"/>
      <scheme val="minor"/>
    </font>
    <font>
      <sz val="8"/>
      <color theme="1"/>
      <name val="ＭＳ Ｐゴシック"/>
      <family val="3"/>
      <charset val="128"/>
      <scheme val="major"/>
    </font>
    <font>
      <sz val="11"/>
      <color rgb="FFFF0000"/>
      <name val="ＭＳ Ｐゴシック"/>
      <family val="2"/>
      <charset val="128"/>
      <scheme val="minor"/>
    </font>
    <font>
      <b/>
      <sz val="10"/>
      <color theme="1"/>
      <name val="ＭＳ Ｐゴシック"/>
      <family val="3"/>
      <charset val="128"/>
      <scheme val="minor"/>
    </font>
    <font>
      <i/>
      <sz val="12"/>
      <name val="HGSｺﾞｼｯｸM"/>
      <family val="3"/>
      <charset val="128"/>
    </font>
    <font>
      <sz val="10"/>
      <name val="ＭＳ Ｐゴシック"/>
      <family val="2"/>
      <charset val="128"/>
      <scheme val="minor"/>
    </font>
    <font>
      <sz val="16"/>
      <color theme="1"/>
      <name val="ＭＳ Ｐゴシック"/>
      <family val="2"/>
      <scheme val="minor"/>
    </font>
    <font>
      <b/>
      <sz val="9"/>
      <color indexed="81"/>
      <name val="MS P ゴシック"/>
      <family val="3"/>
      <charset val="128"/>
    </font>
    <font>
      <sz val="9"/>
      <color theme="1"/>
      <name val="ＭＳ Ｐゴシック"/>
      <family val="3"/>
      <charset val="128"/>
      <scheme val="major"/>
    </font>
    <font>
      <sz val="10"/>
      <color theme="1"/>
      <name val="ＭＳ Ｐゴシック"/>
      <family val="3"/>
      <charset val="128"/>
      <scheme val="major"/>
    </font>
    <font>
      <b/>
      <sz val="11"/>
      <color rgb="FFFF0000"/>
      <name val="ＭＳ Ｐゴシック"/>
      <family val="3"/>
      <charset val="128"/>
      <scheme val="minor"/>
    </font>
    <font>
      <sz val="11"/>
      <color rgb="FFFF0000"/>
      <name val="ＭＳ Ｐゴシック"/>
      <family val="3"/>
      <charset val="128"/>
    </font>
    <font>
      <sz val="9"/>
      <color rgb="FFFF0000"/>
      <name val="ＭＳ Ｐゴシック"/>
      <family val="3"/>
      <charset val="128"/>
    </font>
    <font>
      <sz val="9"/>
      <color rgb="FFFF0000"/>
      <name val="ＭＳ Ｐゴシック"/>
      <family val="3"/>
      <charset val="128"/>
      <scheme val="minor"/>
    </font>
    <font>
      <b/>
      <sz val="16"/>
      <color rgb="FFFF0000"/>
      <name val="ＭＳ Ｐゴシック"/>
      <family val="3"/>
      <charset val="128"/>
      <scheme val="minor"/>
    </font>
    <font>
      <b/>
      <sz val="18"/>
      <color theme="1"/>
      <name val="ＭＳ Ｐゴシック"/>
      <family val="3"/>
      <charset val="128"/>
      <scheme val="minor"/>
    </font>
    <font>
      <sz val="10"/>
      <color rgb="FFFF0000"/>
      <name val="ＭＳ Ｐゴシック"/>
      <family val="3"/>
      <charset val="128"/>
      <scheme val="minor"/>
    </font>
    <font>
      <sz val="12"/>
      <color rgb="FFFF0000"/>
      <name val="ＭＳ Ｐ明朝"/>
      <family val="1"/>
      <charset val="128"/>
    </font>
    <font>
      <i/>
      <sz val="12"/>
      <color rgb="FFFF0000"/>
      <name val="HGSｺﾞｼｯｸM"/>
      <family val="3"/>
      <charset val="128"/>
    </font>
    <font>
      <sz val="9"/>
      <color rgb="FFFF0000"/>
      <name val="ＭＳ Ｐゴシック"/>
      <family val="2"/>
      <charset val="128"/>
      <scheme val="minor"/>
    </font>
    <font>
      <sz val="9"/>
      <color indexed="81"/>
      <name val="MS P ゴシック"/>
      <family val="3"/>
      <charset val="128"/>
    </font>
    <font>
      <sz val="11"/>
      <color rgb="FF000000"/>
      <name val="ＭＳ 明朝"/>
      <family val="1"/>
      <charset val="128"/>
    </font>
    <font>
      <sz val="11"/>
      <color theme="1"/>
      <name val="ＭＳ 明朝"/>
      <family val="1"/>
      <charset val="128"/>
    </font>
    <font>
      <sz val="12"/>
      <name val="ＭＳ 明朝"/>
      <family val="1"/>
      <charset val="128"/>
    </font>
    <font>
      <b/>
      <sz val="11"/>
      <name val="ＭＳ Ｐゴシック"/>
      <family val="3"/>
      <charset val="128"/>
    </font>
    <font>
      <sz val="14"/>
      <name val="ＭＳ Ｐゴシック"/>
      <family val="3"/>
      <charset val="128"/>
    </font>
    <font>
      <sz val="11"/>
      <color rgb="FFFF0000"/>
      <name val="ＭＳ 明朝"/>
      <family val="1"/>
      <charset val="128"/>
    </font>
    <font>
      <b/>
      <sz val="11"/>
      <name val="ＭＳ 明朝"/>
      <family val="1"/>
      <charset val="128"/>
    </font>
    <font>
      <sz val="11"/>
      <color rgb="FF0066FF"/>
      <name val="ＭＳ 明朝"/>
      <family val="1"/>
      <charset val="128"/>
    </font>
    <font>
      <b/>
      <sz val="11"/>
      <color rgb="FFFF0000"/>
      <name val="ＭＳ 明朝"/>
      <family val="1"/>
      <charset val="128"/>
    </font>
    <font>
      <sz val="11"/>
      <color indexed="48"/>
      <name val="ＭＳ 明朝"/>
      <family val="1"/>
      <charset val="128"/>
    </font>
    <font>
      <sz val="16"/>
      <name val="ＭＳ 明朝"/>
      <family val="1"/>
      <charset val="128"/>
    </font>
    <font>
      <sz val="14"/>
      <name val="ＭＳ Ｐ明朝"/>
      <family val="1"/>
      <charset val="128"/>
    </font>
    <font>
      <u/>
      <sz val="11"/>
      <color theme="10"/>
      <name val="ＭＳ Ｐゴシック"/>
      <family val="2"/>
      <charset val="128"/>
      <scheme val="minor"/>
    </font>
    <font>
      <sz val="9"/>
      <name val="ＭＳ Ｐゴシック"/>
      <family val="2"/>
      <charset val="128"/>
      <scheme val="minor"/>
    </font>
    <font>
      <b/>
      <sz val="14"/>
      <name val="ＭＳ 明朝"/>
      <family val="1"/>
      <charset val="128"/>
    </font>
    <font>
      <b/>
      <sz val="14"/>
      <name val="ＭＳ Ｐ明朝"/>
      <family val="1"/>
      <charset val="128"/>
    </font>
    <font>
      <sz val="11"/>
      <color theme="1"/>
      <name val="ＭＳ Ｐゴシック"/>
      <family val="3"/>
      <charset val="128"/>
    </font>
    <font>
      <sz val="6"/>
      <name val="ＭＳ ゴシック"/>
      <family val="2"/>
      <charset val="128"/>
    </font>
    <font>
      <sz val="6"/>
      <name val="ＭＳ 明朝"/>
      <family val="2"/>
      <charset val="128"/>
    </font>
    <font>
      <sz val="12"/>
      <color theme="1"/>
      <name val="ＭＳ 明朝"/>
      <family val="2"/>
      <charset val="128"/>
    </font>
    <font>
      <sz val="16"/>
      <name val="ＭＳ ゴシック"/>
      <family val="3"/>
      <charset val="128"/>
    </font>
    <font>
      <sz val="11"/>
      <name val="ＭＳ ゴシック"/>
      <family val="3"/>
      <charset val="128"/>
    </font>
    <font>
      <sz val="11"/>
      <color theme="1"/>
      <name val="ＭＳ 明朝"/>
      <family val="2"/>
      <charset val="128"/>
    </font>
    <font>
      <sz val="10"/>
      <color theme="1"/>
      <name val="ＭＳ Ｐゴシック"/>
      <family val="3"/>
      <charset val="128"/>
    </font>
    <font>
      <u/>
      <sz val="10"/>
      <name val="ＭＳ Ｐゴシック"/>
      <family val="3"/>
      <charset val="128"/>
    </font>
    <font>
      <b/>
      <sz val="16"/>
      <color theme="1"/>
      <name val="ＭＳ 明朝"/>
      <family val="1"/>
      <charset val="128"/>
    </font>
    <font>
      <u/>
      <sz val="11"/>
      <color rgb="FF0070C0"/>
      <name val="ＭＳ 明朝"/>
      <family val="1"/>
      <charset val="128"/>
    </font>
    <font>
      <sz val="11"/>
      <color rgb="FF0070C0"/>
      <name val="ＭＳ 明朝"/>
      <family val="1"/>
      <charset val="128"/>
    </font>
    <font>
      <sz val="11"/>
      <color rgb="FFFF0000"/>
      <name val="ＭＳ Ｐゴシック"/>
      <family val="3"/>
      <charset val="128"/>
      <scheme val="minor"/>
    </font>
    <font>
      <b/>
      <sz val="16"/>
      <color theme="1"/>
      <name val="ＭＳ Ｐゴシック"/>
      <family val="3"/>
      <charset val="128"/>
    </font>
    <font>
      <b/>
      <sz val="10"/>
      <color indexed="81"/>
      <name val="MS P ゴシック"/>
      <family val="3"/>
      <charset val="128"/>
    </font>
    <font>
      <b/>
      <sz val="14"/>
      <color rgb="FFFF0000"/>
      <name val="ＭＳ Ｐゴシック"/>
      <family val="3"/>
      <charset val="128"/>
      <scheme val="minor"/>
    </font>
    <font>
      <sz val="14"/>
      <color rgb="FFFF0000"/>
      <name val="ＭＳ 明朝"/>
      <family val="1"/>
      <charset val="128"/>
    </font>
    <font>
      <sz val="12"/>
      <color theme="1"/>
      <name val="ＭＳ 明朝"/>
      <family val="1"/>
      <charset val="128"/>
    </font>
    <font>
      <sz val="20"/>
      <color rgb="FFFF0000"/>
      <name val="ＭＳ 明朝"/>
      <family val="1"/>
      <charset val="128"/>
    </font>
    <font>
      <sz val="12"/>
      <color theme="1"/>
      <name val="ＭＳ Ｐゴシック"/>
      <family val="3"/>
      <charset val="128"/>
      <scheme val="major"/>
    </font>
    <font>
      <b/>
      <sz val="11"/>
      <color theme="1"/>
      <name val="ＭＳ 明朝"/>
      <family val="1"/>
      <charset val="128"/>
    </font>
    <font>
      <sz val="10"/>
      <color theme="1"/>
      <name val="ＭＳ 明朝"/>
      <family val="1"/>
      <charset val="128"/>
    </font>
    <font>
      <u/>
      <sz val="11"/>
      <color theme="10"/>
      <name val="ＭＳ 明朝"/>
      <family val="1"/>
      <charset val="128"/>
    </font>
    <font>
      <sz val="20"/>
      <color theme="1"/>
      <name val="ＭＳ 明朝"/>
      <family val="1"/>
      <charset val="128"/>
    </font>
    <font>
      <b/>
      <sz val="12"/>
      <color rgb="FFFF0000"/>
      <name val="ＭＳ Ｐゴシック"/>
      <family val="3"/>
      <charset val="128"/>
      <scheme val="minor"/>
    </font>
    <font>
      <b/>
      <sz val="11"/>
      <color rgb="FFFF0000"/>
      <name val="ＭＳ Ｐゴシック"/>
      <family val="3"/>
      <charset val="128"/>
    </font>
    <font>
      <sz val="11"/>
      <color indexed="10"/>
      <name val="ＭＳ 明朝"/>
      <family val="1"/>
      <charset val="128"/>
    </font>
    <font>
      <sz val="11"/>
      <color indexed="10"/>
      <name val="ＭＳ Ｐゴシック"/>
      <family val="3"/>
      <charset val="128"/>
    </font>
    <font>
      <sz val="13"/>
      <name val="ＭＳ 明朝"/>
      <family val="1"/>
      <charset val="128"/>
    </font>
  </fonts>
  <fills count="1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indexed="43"/>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5" tint="0.79998168889431442"/>
        <bgColor indexed="64"/>
      </patternFill>
    </fill>
  </fills>
  <borders count="14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bottom style="double">
        <color auto="1"/>
      </bottom>
      <diagonal/>
    </border>
    <border>
      <left style="thin">
        <color auto="1"/>
      </left>
      <right/>
      <top style="medium">
        <color auto="1"/>
      </top>
      <bottom/>
      <diagonal/>
    </border>
    <border>
      <left style="thin">
        <color indexed="64"/>
      </left>
      <right/>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medium">
        <color auto="1"/>
      </right>
      <top style="dashed">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medium">
        <color auto="1"/>
      </bottom>
      <diagonal/>
    </border>
    <border>
      <left/>
      <right style="medium">
        <color auto="1"/>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hair">
        <color indexed="64"/>
      </left>
      <right/>
      <top/>
      <bottom style="hair">
        <color indexed="64"/>
      </bottom>
      <diagonal/>
    </border>
    <border>
      <left style="thick">
        <color indexed="64"/>
      </left>
      <right style="hair">
        <color indexed="64"/>
      </right>
      <top style="thick">
        <color indexed="64"/>
      </top>
      <bottom style="thick">
        <color indexed="64"/>
      </bottom>
      <diagonal/>
    </border>
    <border>
      <left style="thin">
        <color auto="1"/>
      </left>
      <right/>
      <top style="thin">
        <color auto="1"/>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medium">
        <color auto="1"/>
      </right>
      <top style="thin">
        <color auto="1"/>
      </top>
      <bottom/>
      <diagonal/>
    </border>
    <border>
      <left style="thin">
        <color auto="1"/>
      </left>
      <right style="medium">
        <color auto="1"/>
      </right>
      <top/>
      <bottom/>
      <diagonal/>
    </border>
    <border diagonalUp="1">
      <left style="medium">
        <color auto="1"/>
      </left>
      <right style="thin">
        <color auto="1"/>
      </right>
      <top style="medium">
        <color auto="1"/>
      </top>
      <bottom style="thin">
        <color auto="1"/>
      </bottom>
      <diagonal style="thin">
        <color auto="1"/>
      </diagonal>
    </border>
    <border diagonalUp="1">
      <left style="thin">
        <color auto="1"/>
      </left>
      <right style="thin">
        <color auto="1"/>
      </right>
      <top style="medium">
        <color auto="1"/>
      </top>
      <bottom style="thin">
        <color auto="1"/>
      </bottom>
      <diagonal style="thin">
        <color auto="1"/>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style="dashed">
        <color auto="1"/>
      </top>
      <bottom/>
      <diagonal/>
    </border>
    <border>
      <left style="thin">
        <color auto="1"/>
      </left>
      <right style="thin">
        <color auto="1"/>
      </right>
      <top style="dashed">
        <color auto="1"/>
      </top>
      <bottom/>
      <diagonal/>
    </border>
    <border>
      <left style="thin">
        <color auto="1"/>
      </left>
      <right style="medium">
        <color auto="1"/>
      </right>
      <top style="dashed">
        <color auto="1"/>
      </top>
      <bottom style="medium">
        <color auto="1"/>
      </bottom>
      <diagonal/>
    </border>
    <border>
      <left style="medium">
        <color auto="1"/>
      </left>
      <right style="thin">
        <color auto="1"/>
      </right>
      <top style="dashed">
        <color auto="1"/>
      </top>
      <bottom style="thin">
        <color auto="1"/>
      </bottom>
      <diagonal/>
    </border>
    <border>
      <left/>
      <right style="thin">
        <color auto="1"/>
      </right>
      <top style="medium">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double">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auto="1"/>
      </bottom>
      <diagonal/>
    </border>
    <border>
      <left style="thin">
        <color auto="1"/>
      </left>
      <right style="thin">
        <color auto="1"/>
      </right>
      <top style="double">
        <color auto="1"/>
      </top>
      <bottom style="thin">
        <color auto="1"/>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hair">
        <color indexed="64"/>
      </bottom>
      <diagonal/>
    </border>
    <border>
      <left style="thin">
        <color auto="1"/>
      </left>
      <right style="thin">
        <color auto="1"/>
      </right>
      <top style="thin">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hair">
        <color indexed="64"/>
      </top>
      <bottom style="hair">
        <color indexed="64"/>
      </bottom>
      <diagonal/>
    </border>
    <border>
      <left/>
      <right style="thin">
        <color indexed="64"/>
      </right>
      <top style="hair">
        <color indexed="64"/>
      </top>
      <bottom style="thin">
        <color indexed="64"/>
      </bottom>
      <diagonal/>
    </border>
    <border>
      <left style="thin">
        <color auto="1"/>
      </left>
      <right style="thin">
        <color auto="1"/>
      </right>
      <top style="hair">
        <color indexed="64"/>
      </top>
      <bottom style="thin">
        <color indexed="64"/>
      </bottom>
      <diagonal/>
    </border>
    <border>
      <left style="thin">
        <color auto="1"/>
      </left>
      <right style="thin">
        <color auto="1"/>
      </right>
      <top/>
      <bottom style="dashed">
        <color auto="1"/>
      </bottom>
      <diagonal/>
    </border>
    <border>
      <left style="thin">
        <color indexed="64"/>
      </left>
      <right style="thin">
        <color indexed="64"/>
      </right>
      <top/>
      <bottom style="hair">
        <color indexed="64"/>
      </bottom>
      <diagonal/>
    </border>
    <border>
      <left/>
      <right style="thin">
        <color auto="1"/>
      </right>
      <top/>
      <bottom style="double">
        <color auto="1"/>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style="thin">
        <color auto="1"/>
      </top>
      <bottom style="double">
        <color indexed="64"/>
      </bottom>
      <diagonal/>
    </border>
    <border>
      <left style="thin">
        <color indexed="64"/>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indexed="64"/>
      </top>
      <bottom style="double">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diagonalUp="1">
      <left style="thin">
        <color auto="1"/>
      </left>
      <right style="thin">
        <color auto="1"/>
      </right>
      <top style="dashed">
        <color auto="1"/>
      </top>
      <bottom style="dashed">
        <color auto="1"/>
      </bottom>
      <diagonal style="thin">
        <color auto="1"/>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right style="medium">
        <color indexed="64"/>
      </right>
      <top style="thin">
        <color auto="1"/>
      </top>
      <bottom/>
      <diagonal/>
    </border>
    <border>
      <left style="thin">
        <color auto="1"/>
      </left>
      <right style="medium">
        <color indexed="64"/>
      </right>
      <top style="double">
        <color auto="1"/>
      </top>
      <bottom style="thin">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bottom/>
      <diagonal/>
    </border>
    <border>
      <left/>
      <right style="medium">
        <color auto="1"/>
      </right>
      <top style="medium">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auto="1"/>
      </left>
      <right style="medium">
        <color indexed="64"/>
      </right>
      <top style="thin">
        <color auto="1"/>
      </top>
      <bottom style="thin">
        <color auto="1"/>
      </bottom>
      <diagonal/>
    </border>
    <border>
      <left style="thin">
        <color auto="1"/>
      </left>
      <right/>
      <top/>
      <bottom style="dashed">
        <color auto="1"/>
      </bottom>
      <diagonal/>
    </border>
    <border>
      <left/>
      <right style="thin">
        <color auto="1"/>
      </right>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dashed">
        <color auto="1"/>
      </bottom>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bottom/>
      <diagonal/>
    </border>
    <border>
      <left style="thin">
        <color auto="1"/>
      </left>
      <right/>
      <top style="double">
        <color auto="1"/>
      </top>
      <bottom/>
      <diagonal/>
    </border>
  </borders>
  <cellStyleXfs count="13">
    <xf numFmtId="0" fontId="0" fillId="0" borderId="0">
      <alignment vertical="center"/>
    </xf>
    <xf numFmtId="0" fontId="8" fillId="0" borderId="0"/>
    <xf numFmtId="38" fontId="14" fillId="0" borderId="0" applyFont="0" applyFill="0" applyBorder="0" applyAlignment="0" applyProtection="0">
      <alignment vertical="center"/>
    </xf>
    <xf numFmtId="38" fontId="8" fillId="0" borderId="0" applyFont="0" applyFill="0" applyBorder="0" applyAlignment="0" applyProtection="0"/>
    <xf numFmtId="0" fontId="34" fillId="0" borderId="0"/>
    <xf numFmtId="38" fontId="34" fillId="0" borderId="0" applyFont="0" applyFill="0" applyBorder="0" applyAlignment="0" applyProtection="0">
      <alignment vertical="center"/>
    </xf>
    <xf numFmtId="0" fontId="84" fillId="0" borderId="0" applyNumberFormat="0" applyFill="0" applyBorder="0" applyAlignment="0" applyProtection="0">
      <alignment vertical="center"/>
    </xf>
    <xf numFmtId="0" fontId="1" fillId="0" borderId="0">
      <alignment vertical="center"/>
    </xf>
    <xf numFmtId="0" fontId="14" fillId="0" borderId="0">
      <alignment vertical="center"/>
    </xf>
    <xf numFmtId="0" fontId="8" fillId="0" borderId="0"/>
    <xf numFmtId="0" fontId="91" fillId="0" borderId="0">
      <alignment vertical="center"/>
    </xf>
    <xf numFmtId="0" fontId="8" fillId="0" borderId="0"/>
    <xf numFmtId="38" fontId="91" fillId="0" borderId="0" applyFont="0" applyFill="0" applyBorder="0" applyAlignment="0" applyProtection="0">
      <alignment vertical="center"/>
    </xf>
  </cellStyleXfs>
  <cellXfs count="147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right"/>
    </xf>
    <xf numFmtId="0" fontId="3" fillId="0" borderId="0" xfId="0" applyFont="1">
      <alignment vertical="center"/>
    </xf>
    <xf numFmtId="0" fontId="9" fillId="0" borderId="0" xfId="1" applyFont="1" applyAlignment="1">
      <alignment vertical="center"/>
    </xf>
    <xf numFmtId="0" fontId="9" fillId="0" borderId="0" xfId="1" applyFont="1" applyAlignment="1">
      <alignment vertical="center" wrapText="1"/>
    </xf>
    <xf numFmtId="0" fontId="9" fillId="0" borderId="20" xfId="1" applyFont="1" applyBorder="1" applyAlignment="1">
      <alignment vertical="center"/>
    </xf>
    <xf numFmtId="0" fontId="12" fillId="0" borderId="11" xfId="1" applyFont="1" applyBorder="1" applyAlignment="1">
      <alignment vertical="center"/>
    </xf>
    <xf numFmtId="0" fontId="9" fillId="0" borderId="11" xfId="1" applyFont="1" applyBorder="1" applyAlignment="1">
      <alignment horizontal="center" vertical="center"/>
    </xf>
    <xf numFmtId="0" fontId="9" fillId="0" borderId="11" xfId="1" applyFont="1" applyBorder="1" applyAlignment="1">
      <alignment vertical="center"/>
    </xf>
    <xf numFmtId="0" fontId="9" fillId="0" borderId="1" xfId="1" applyFont="1" applyBorder="1" applyAlignment="1">
      <alignment horizontal="center" vertical="center"/>
    </xf>
    <xf numFmtId="0" fontId="15" fillId="0" borderId="0" xfId="0" applyFont="1">
      <alignment vertical="center"/>
    </xf>
    <xf numFmtId="0" fontId="16" fillId="0" borderId="1" xfId="0" applyFont="1" applyBorder="1" applyAlignment="1">
      <alignment horizontal="center" vertical="center"/>
    </xf>
    <xf numFmtId="0" fontId="6"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8" xfId="0" applyFont="1" applyBorder="1" applyAlignment="1">
      <alignment horizontal="center" vertical="center"/>
    </xf>
    <xf numFmtId="0" fontId="16" fillId="0" borderId="28" xfId="0" applyFont="1" applyBorder="1">
      <alignment vertical="center"/>
    </xf>
    <xf numFmtId="0" fontId="0" fillId="0" borderId="28" xfId="0" applyBorder="1">
      <alignment vertical="center"/>
    </xf>
    <xf numFmtId="0" fontId="0" fillId="0" borderId="0" xfId="0" applyAlignment="1">
      <alignment vertical="center" shrinkToFit="1"/>
    </xf>
    <xf numFmtId="0" fontId="0" fillId="0" borderId="0" xfId="0" applyAlignment="1">
      <alignment horizontal="left" vertical="center"/>
    </xf>
    <xf numFmtId="0" fontId="0" fillId="0" borderId="0" xfId="0" applyAlignment="1">
      <alignment horizontal="right" vertical="center"/>
    </xf>
    <xf numFmtId="0" fontId="12" fillId="0" borderId="0" xfId="1" applyFont="1"/>
    <xf numFmtId="0" fontId="30" fillId="0" borderId="0" xfId="0" applyFont="1" applyAlignment="1">
      <alignment horizontal="center" vertical="center"/>
    </xf>
    <xf numFmtId="0" fontId="34" fillId="0" borderId="0" xfId="4"/>
    <xf numFmtId="0" fontId="40" fillId="0" borderId="0" xfId="0" applyFont="1">
      <alignment vertical="center"/>
    </xf>
    <xf numFmtId="176" fontId="0" fillId="0" borderId="0" xfId="0" applyNumberFormat="1">
      <alignment vertical="center"/>
    </xf>
    <xf numFmtId="0" fontId="36" fillId="0" borderId="0" xfId="0" applyFont="1" applyAlignment="1" applyProtection="1">
      <protection locked="0"/>
    </xf>
    <xf numFmtId="0" fontId="0" fillId="0" borderId="0" xfId="0" applyAlignment="1" applyProtection="1">
      <protection locked="0"/>
    </xf>
    <xf numFmtId="0" fontId="5" fillId="0" borderId="82" xfId="0" applyFont="1" applyBorder="1" applyAlignment="1">
      <alignment horizontal="right" vertical="center"/>
    </xf>
    <xf numFmtId="3" fontId="5" fillId="0" borderId="83" xfId="0" applyNumberFormat="1" applyFont="1" applyBorder="1" applyAlignment="1">
      <alignment horizontal="center" vertical="center"/>
    </xf>
    <xf numFmtId="0" fontId="5" fillId="0" borderId="83" xfId="0" applyFont="1" applyBorder="1" applyAlignment="1">
      <alignment horizontal="left" vertical="center"/>
    </xf>
    <xf numFmtId="0" fontId="0" fillId="0" borderId="83" xfId="0" applyBorder="1">
      <alignment vertical="center"/>
    </xf>
    <xf numFmtId="3" fontId="5" fillId="0" borderId="84" xfId="0" applyNumberFormat="1" applyFont="1" applyBorder="1" applyAlignment="1">
      <alignment horizontal="left" vertical="center"/>
    </xf>
    <xf numFmtId="0" fontId="5" fillId="0" borderId="0" xfId="0" applyFont="1">
      <alignment vertical="center"/>
    </xf>
    <xf numFmtId="179" fontId="0" fillId="0" borderId="86" xfId="0" applyNumberFormat="1" applyBorder="1" applyAlignment="1">
      <alignment horizontal="center" vertical="center"/>
    </xf>
    <xf numFmtId="179" fontId="0" fillId="0" borderId="21" xfId="0" applyNumberFormat="1" applyBorder="1" applyAlignment="1">
      <alignment horizontal="center" vertical="center"/>
    </xf>
    <xf numFmtId="179" fontId="0" fillId="0" borderId="6" xfId="0" applyNumberFormat="1" applyBorder="1" applyAlignment="1">
      <alignment horizontal="center" vertical="center"/>
    </xf>
    <xf numFmtId="179" fontId="0" fillId="0" borderId="10" xfId="0" applyNumberFormat="1" applyBorder="1" applyAlignment="1">
      <alignment horizontal="center" vertical="center"/>
    </xf>
    <xf numFmtId="179" fontId="0" fillId="0" borderId="1" xfId="0" applyNumberFormat="1" applyBorder="1" applyAlignment="1">
      <alignment horizontal="center" vertical="center"/>
    </xf>
    <xf numFmtId="176" fontId="0" fillId="0" borderId="0" xfId="0" applyNumberFormat="1" applyAlignment="1">
      <alignment horizontal="center" vertical="center"/>
    </xf>
    <xf numFmtId="179" fontId="0" fillId="0" borderId="0" xfId="0" applyNumberFormat="1">
      <alignment vertical="center"/>
    </xf>
    <xf numFmtId="179" fontId="0" fillId="0" borderId="23" xfId="0" applyNumberFormat="1" applyBorder="1" applyAlignment="1">
      <alignment horizontal="center" vertical="center"/>
    </xf>
    <xf numFmtId="0" fontId="47" fillId="0" borderId="0" xfId="4" applyFont="1"/>
    <xf numFmtId="0" fontId="47" fillId="0" borderId="0" xfId="4" applyFont="1" applyAlignment="1">
      <alignment horizontal="right"/>
    </xf>
    <xf numFmtId="0" fontId="47" fillId="0" borderId="0" xfId="4" applyFont="1" applyAlignment="1">
      <alignment horizontal="left"/>
    </xf>
    <xf numFmtId="0" fontId="49" fillId="0" borderId="0" xfId="4" applyFont="1" applyAlignment="1">
      <alignment horizontal="center"/>
    </xf>
    <xf numFmtId="0" fontId="47" fillId="0" borderId="1" xfId="4" applyFont="1" applyBorder="1" applyAlignment="1">
      <alignment horizontal="center" vertical="center"/>
    </xf>
    <xf numFmtId="38" fontId="50" fillId="0" borderId="1" xfId="5" applyFont="1" applyFill="1" applyBorder="1" applyAlignment="1">
      <alignment horizontal="center" vertical="center"/>
    </xf>
    <xf numFmtId="0" fontId="52" fillId="0" borderId="1" xfId="4" applyFont="1" applyBorder="1" applyAlignment="1">
      <alignment horizontal="center" vertical="center"/>
    </xf>
    <xf numFmtId="0" fontId="0" fillId="4" borderId="0" xfId="0" applyFill="1">
      <alignment vertical="center"/>
    </xf>
    <xf numFmtId="0" fontId="9" fillId="0" borderId="13" xfId="1" applyFont="1" applyBorder="1" applyAlignment="1">
      <alignment horizontal="center" vertical="center"/>
    </xf>
    <xf numFmtId="0" fontId="9" fillId="0" borderId="10" xfId="1" applyFont="1" applyBorder="1" applyAlignment="1">
      <alignment horizontal="center" vertical="center"/>
    </xf>
    <xf numFmtId="0" fontId="20" fillId="0" borderId="1" xfId="1" applyFont="1" applyBorder="1" applyAlignment="1">
      <alignment horizontal="center" vertical="center" wrapText="1"/>
    </xf>
    <xf numFmtId="0" fontId="0" fillId="0" borderId="0" xfId="0" applyProtection="1">
      <alignment vertical="center"/>
      <protection locked="0"/>
    </xf>
    <xf numFmtId="0" fontId="0" fillId="2" borderId="1" xfId="0" applyFill="1" applyBorder="1" applyProtection="1">
      <alignment vertical="center"/>
      <protection locked="0"/>
    </xf>
    <xf numFmtId="180" fontId="0" fillId="2" borderId="6" xfId="0" applyNumberFormat="1" applyFill="1" applyBorder="1" applyProtection="1">
      <alignment vertical="center"/>
      <protection locked="0"/>
    </xf>
    <xf numFmtId="180" fontId="0" fillId="2" borderId="1" xfId="0" applyNumberFormat="1" applyFill="1" applyBorder="1" applyProtection="1">
      <alignment vertical="center"/>
      <protection locked="0"/>
    </xf>
    <xf numFmtId="180" fontId="0" fillId="2" borderId="6" xfId="0" applyNumberFormat="1" applyFill="1" applyBorder="1" applyAlignment="1" applyProtection="1">
      <alignment horizontal="center" vertical="center"/>
      <protection locked="0"/>
    </xf>
    <xf numFmtId="0" fontId="0" fillId="2" borderId="6" xfId="0" applyFill="1" applyBorder="1" applyProtection="1">
      <alignment vertical="center"/>
      <protection locked="0"/>
    </xf>
    <xf numFmtId="176" fontId="0" fillId="2" borderId="6" xfId="0" applyNumberFormat="1" applyFill="1" applyBorder="1" applyProtection="1">
      <alignment vertical="center"/>
      <protection locked="0"/>
    </xf>
    <xf numFmtId="176" fontId="0" fillId="2" borderId="1" xfId="0" applyNumberFormat="1" applyFill="1" applyBorder="1" applyProtection="1">
      <alignment vertical="center"/>
      <protection locked="0"/>
    </xf>
    <xf numFmtId="181" fontId="0" fillId="2" borderId="6" xfId="0" applyNumberFormat="1" applyFill="1" applyBorder="1" applyProtection="1">
      <alignment vertical="center"/>
      <protection locked="0"/>
    </xf>
    <xf numFmtId="181" fontId="0" fillId="2" borderId="1" xfId="0" applyNumberFormat="1" applyFill="1" applyBorder="1" applyProtection="1">
      <alignment vertical="center"/>
      <protection locked="0"/>
    </xf>
    <xf numFmtId="182" fontId="0" fillId="2" borderId="6" xfId="0" applyNumberFormat="1" applyFill="1" applyBorder="1" applyProtection="1">
      <alignment vertical="center"/>
      <protection locked="0"/>
    </xf>
    <xf numFmtId="182" fontId="0" fillId="2" borderId="1" xfId="0" applyNumberFormat="1" applyFill="1" applyBorder="1" applyProtection="1">
      <alignment vertical="center"/>
      <protection locked="0"/>
    </xf>
    <xf numFmtId="0" fontId="0" fillId="2" borderId="1" xfId="0" applyFill="1" applyBorder="1" applyAlignment="1" applyProtection="1">
      <alignment vertical="center" shrinkToFit="1"/>
      <protection locked="0"/>
    </xf>
    <xf numFmtId="0" fontId="0" fillId="2" borderId="1"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176" fontId="0" fillId="2" borderId="10" xfId="0" applyNumberFormat="1" applyFill="1" applyBorder="1" applyProtection="1">
      <alignment vertical="center"/>
      <protection locked="0"/>
    </xf>
    <xf numFmtId="176" fontId="0" fillId="2" borderId="1" xfId="0" applyNumberFormat="1" applyFill="1" applyBorder="1" applyAlignment="1" applyProtection="1">
      <alignment horizontal="center" vertical="center"/>
      <protection locked="0"/>
    </xf>
    <xf numFmtId="0" fontId="0" fillId="0" borderId="0" xfId="0" applyAlignment="1"/>
    <xf numFmtId="0" fontId="0" fillId="2" borderId="6" xfId="0" applyFill="1" applyBorder="1" applyAlignment="1" applyProtection="1">
      <alignment horizontal="center" vertical="center"/>
      <protection locked="0"/>
    </xf>
    <xf numFmtId="176" fontId="0" fillId="2" borderId="6" xfId="0" applyNumberFormat="1"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38" fontId="0" fillId="2" borderId="21" xfId="2" applyFont="1" applyFill="1" applyBorder="1" applyAlignment="1" applyProtection="1">
      <alignment horizontal="center" vertical="center"/>
      <protection locked="0"/>
    </xf>
    <xf numFmtId="38" fontId="0" fillId="2" borderId="10" xfId="2" applyFont="1" applyFill="1" applyBorder="1" applyAlignment="1" applyProtection="1">
      <alignment horizontal="center" vertical="center"/>
      <protection locked="0"/>
    </xf>
    <xf numFmtId="179" fontId="0" fillId="2" borderId="21" xfId="0" applyNumberFormat="1" applyFill="1" applyBorder="1" applyAlignment="1" applyProtection="1">
      <alignment horizontal="center" vertical="center"/>
      <protection locked="0"/>
    </xf>
    <xf numFmtId="179" fontId="0" fillId="2" borderId="10" xfId="0" applyNumberFormat="1" applyFill="1" applyBorder="1" applyAlignment="1" applyProtection="1">
      <alignment horizontal="center" vertical="center"/>
      <protection locked="0"/>
    </xf>
    <xf numFmtId="180" fontId="0" fillId="2" borderId="1" xfId="0" applyNumberForma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8" fillId="0" borderId="99" xfId="1" applyBorder="1" applyAlignment="1">
      <alignment horizontal="center" vertical="center"/>
    </xf>
    <xf numFmtId="0" fontId="13" fillId="0" borderId="0" xfId="1" applyFont="1" applyAlignment="1">
      <alignment vertical="center"/>
    </xf>
    <xf numFmtId="0" fontId="60" fillId="0" borderId="0" xfId="4" applyFont="1"/>
    <xf numFmtId="0" fontId="50" fillId="0" borderId="1" xfId="4" applyFont="1" applyBorder="1" applyAlignment="1">
      <alignment horizontal="center" vertical="center"/>
    </xf>
    <xf numFmtId="0" fontId="0" fillId="0" borderId="6" xfId="0" applyBorder="1" applyAlignment="1">
      <alignment horizontal="center" vertical="center"/>
    </xf>
    <xf numFmtId="0" fontId="60" fillId="0" borderId="0" xfId="4" applyFont="1" applyAlignment="1">
      <alignment horizontal="left"/>
    </xf>
    <xf numFmtId="0" fontId="0" fillId="2" borderId="2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0" fillId="2" borderId="22" xfId="0" applyFill="1" applyBorder="1" applyAlignment="1" applyProtection="1">
      <alignment horizontal="left" vertical="center" wrapText="1"/>
      <protection locked="0"/>
    </xf>
    <xf numFmtId="0" fontId="0" fillId="2" borderId="12" xfId="0" applyFill="1" applyBorder="1" applyAlignment="1" applyProtection="1">
      <alignment horizontal="left" vertical="center" wrapText="1"/>
      <protection locked="0"/>
    </xf>
    <xf numFmtId="0" fontId="9" fillId="2" borderId="91" xfId="1" applyFont="1" applyFill="1" applyBorder="1" applyAlignment="1" applyProtection="1">
      <alignment horizontal="center" vertical="center"/>
      <protection locked="0"/>
    </xf>
    <xf numFmtId="0" fontId="9" fillId="2" borderId="56" xfId="1" applyFont="1" applyFill="1" applyBorder="1" applyAlignment="1" applyProtection="1">
      <alignment vertical="center"/>
      <protection locked="0"/>
    </xf>
    <xf numFmtId="0" fontId="9" fillId="2" borderId="93" xfId="1" applyFont="1" applyFill="1" applyBorder="1" applyAlignment="1" applyProtection="1">
      <alignment horizontal="center" vertical="center" wrapText="1"/>
      <protection locked="0"/>
    </xf>
    <xf numFmtId="0" fontId="9" fillId="2" borderId="93" xfId="1" applyFont="1" applyFill="1" applyBorder="1" applyAlignment="1" applyProtection="1">
      <alignment horizontal="center" vertical="center"/>
      <protection locked="0"/>
    </xf>
    <xf numFmtId="0" fontId="9" fillId="2" borderId="55" xfId="1" applyFont="1" applyFill="1" applyBorder="1" applyAlignment="1" applyProtection="1">
      <alignment vertical="center"/>
      <protection locked="0"/>
    </xf>
    <xf numFmtId="0" fontId="9" fillId="2" borderId="95" xfId="1" applyFont="1" applyFill="1" applyBorder="1" applyAlignment="1" applyProtection="1">
      <alignment horizontal="right" vertical="center"/>
      <protection locked="0"/>
    </xf>
    <xf numFmtId="0" fontId="9" fillId="2" borderId="95" xfId="1" applyFont="1" applyFill="1" applyBorder="1" applyAlignment="1" applyProtection="1">
      <alignment vertical="center"/>
      <protection locked="0"/>
    </xf>
    <xf numFmtId="0" fontId="9" fillId="2" borderId="54" xfId="1" applyFont="1" applyFill="1" applyBorder="1" applyAlignment="1" applyProtection="1">
      <alignment vertical="center"/>
      <protection locked="0"/>
    </xf>
    <xf numFmtId="0" fontId="0" fillId="2" borderId="28" xfId="0" applyFill="1" applyBorder="1" applyProtection="1">
      <alignment vertical="center"/>
      <protection locked="0"/>
    </xf>
    <xf numFmtId="0" fontId="0" fillId="2" borderId="96" xfId="0" applyFill="1" applyBorder="1" applyProtection="1">
      <alignment vertical="center"/>
      <protection locked="0"/>
    </xf>
    <xf numFmtId="0" fontId="0" fillId="2" borderId="29" xfId="0" applyFill="1" applyBorder="1" applyProtection="1">
      <alignment vertical="center"/>
      <protection locked="0"/>
    </xf>
    <xf numFmtId="179" fontId="12" fillId="2" borderId="1" xfId="3" applyNumberFormat="1" applyFont="1" applyFill="1" applyBorder="1" applyAlignment="1" applyProtection="1">
      <alignment vertical="center"/>
      <protection locked="0"/>
    </xf>
    <xf numFmtId="179" fontId="12" fillId="2" borderId="1" xfId="1" applyNumberFormat="1" applyFont="1" applyFill="1" applyBorder="1" applyAlignment="1" applyProtection="1">
      <alignment vertical="center"/>
      <protection locked="0"/>
    </xf>
    <xf numFmtId="176" fontId="0" fillId="2" borderId="17" xfId="0" applyNumberFormat="1" applyFill="1" applyBorder="1" applyAlignment="1" applyProtection="1">
      <alignment horizontal="center" vertical="center"/>
      <protection locked="0"/>
    </xf>
    <xf numFmtId="176" fontId="0" fillId="2" borderId="70" xfId="0" applyNumberFormat="1" applyFill="1" applyBorder="1" applyAlignment="1" applyProtection="1">
      <alignment horizontal="center" vertical="center"/>
      <protection locked="0"/>
    </xf>
    <xf numFmtId="176" fontId="0" fillId="2" borderId="17" xfId="0" applyNumberFormat="1" applyFill="1" applyBorder="1" applyAlignment="1" applyProtection="1">
      <alignment horizontal="right" vertical="center"/>
      <protection locked="0"/>
    </xf>
    <xf numFmtId="176" fontId="0" fillId="2" borderId="35" xfId="0" applyNumberFormat="1" applyFill="1" applyBorder="1" applyAlignment="1" applyProtection="1">
      <alignment horizontal="center"/>
      <protection locked="0"/>
    </xf>
    <xf numFmtId="176" fontId="0" fillId="2" borderId="66" xfId="0" applyNumberFormat="1" applyFill="1" applyBorder="1" applyAlignment="1" applyProtection="1">
      <alignment horizontal="center" vertical="center"/>
      <protection locked="0"/>
    </xf>
    <xf numFmtId="176" fontId="0" fillId="2" borderId="71" xfId="0" applyNumberFormat="1" applyFill="1" applyBorder="1" applyAlignment="1" applyProtection="1">
      <alignment horizontal="center" vertical="center"/>
      <protection locked="0"/>
    </xf>
    <xf numFmtId="176" fontId="0" fillId="2" borderId="66" xfId="0" applyNumberFormat="1" applyFill="1" applyBorder="1" applyAlignment="1" applyProtection="1">
      <alignment horizontal="right" vertical="center"/>
      <protection locked="0"/>
    </xf>
    <xf numFmtId="176" fontId="0" fillId="2" borderId="74" xfId="0" applyNumberFormat="1" applyFill="1" applyBorder="1" applyAlignment="1" applyProtection="1">
      <alignment horizontal="center"/>
      <protection locked="0"/>
    </xf>
    <xf numFmtId="0" fontId="6" fillId="2" borderId="6"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0" fillId="2" borderId="22" xfId="0" applyFill="1" applyBorder="1" applyProtection="1">
      <alignment vertical="center"/>
      <protection locked="0"/>
    </xf>
    <xf numFmtId="0" fontId="0" fillId="2" borderId="12" xfId="0" applyFill="1" applyBorder="1" applyProtection="1">
      <alignment vertical="center"/>
      <protection locked="0"/>
    </xf>
    <xf numFmtId="0" fontId="47" fillId="2" borderId="1" xfId="4" applyFont="1" applyFill="1" applyBorder="1" applyAlignment="1" applyProtection="1">
      <alignment horizontal="center" vertical="center"/>
      <protection locked="0"/>
    </xf>
    <xf numFmtId="3" fontId="72" fillId="0" borderId="0" xfId="0" applyNumberFormat="1" applyFont="1">
      <alignment vertical="center"/>
    </xf>
    <xf numFmtId="38" fontId="73" fillId="0" borderId="0" xfId="2" applyFont="1" applyAlignment="1">
      <alignment vertical="center" shrinkToFit="1"/>
    </xf>
    <xf numFmtId="38" fontId="73" fillId="0" borderId="0" xfId="2" applyFont="1">
      <alignment vertical="center"/>
    </xf>
    <xf numFmtId="179" fontId="12" fillId="0" borderId="1" xfId="3" applyNumberFormat="1" applyFont="1" applyFill="1" applyBorder="1" applyAlignment="1" applyProtection="1">
      <alignment vertical="center"/>
    </xf>
    <xf numFmtId="0" fontId="0" fillId="0" borderId="0" xfId="0" applyFill="1" applyBorder="1" applyAlignment="1">
      <alignment horizontal="center" vertical="center"/>
    </xf>
    <xf numFmtId="0" fontId="0" fillId="7" borderId="64" xfId="0" applyFill="1" applyBorder="1" applyProtection="1">
      <alignment vertical="center"/>
      <protection locked="0"/>
    </xf>
    <xf numFmtId="0" fontId="9" fillId="0" borderId="1" xfId="1" applyFont="1" applyBorder="1" applyAlignment="1">
      <alignment vertical="center"/>
    </xf>
    <xf numFmtId="0" fontId="74" fillId="0" borderId="0" xfId="1" applyFont="1" applyAlignment="1">
      <alignment vertical="center"/>
    </xf>
    <xf numFmtId="178" fontId="74" fillId="0" borderId="0" xfId="2" applyNumberFormat="1" applyFont="1" applyAlignment="1">
      <alignment vertical="center"/>
    </xf>
    <xf numFmtId="0" fontId="0" fillId="0" borderId="0" xfId="0" applyBorder="1">
      <alignment vertical="center"/>
    </xf>
    <xf numFmtId="178" fontId="34" fillId="0" borderId="0" xfId="4" applyNumberFormat="1"/>
    <xf numFmtId="0" fontId="0" fillId="0" borderId="0" xfId="0" applyAlignment="1">
      <alignment vertical="center"/>
    </xf>
    <xf numFmtId="38" fontId="0" fillId="0" borderId="1" xfId="2" applyFont="1" applyBorder="1">
      <alignment vertical="center"/>
    </xf>
    <xf numFmtId="0" fontId="0" fillId="0" borderId="1" xfId="0" applyFill="1" applyBorder="1">
      <alignment vertical="center"/>
    </xf>
    <xf numFmtId="0" fontId="8" fillId="0" borderId="0" xfId="1" applyFont="1"/>
    <xf numFmtId="0" fontId="3" fillId="0" borderId="0" xfId="0" applyFont="1">
      <alignment vertical="center"/>
    </xf>
    <xf numFmtId="0" fontId="0" fillId="0" borderId="0" xfId="0" applyAlignment="1">
      <alignment horizontal="center" vertical="center"/>
    </xf>
    <xf numFmtId="0" fontId="0" fillId="0" borderId="0" xfId="0">
      <alignment vertical="center"/>
    </xf>
    <xf numFmtId="0" fontId="0" fillId="2" borderId="1"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46" fillId="0" borderId="0" xfId="0" applyFont="1" applyAlignment="1">
      <alignment horizontal="left"/>
    </xf>
    <xf numFmtId="0" fontId="9" fillId="0" borderId="1" xfId="1" applyFont="1" applyBorder="1" applyAlignment="1">
      <alignment horizontal="center" vertical="center"/>
    </xf>
    <xf numFmtId="0" fontId="9" fillId="2" borderId="55" xfId="1" applyFont="1" applyFill="1" applyBorder="1" applyAlignment="1" applyProtection="1">
      <alignment horizontal="left" vertical="center"/>
      <protection locked="0"/>
    </xf>
    <xf numFmtId="0" fontId="9" fillId="2" borderId="92" xfId="1" applyFont="1" applyFill="1" applyBorder="1" applyAlignment="1" applyProtection="1">
      <alignment horizontal="left" vertical="center"/>
      <protection locked="0"/>
    </xf>
    <xf numFmtId="0" fontId="0" fillId="2" borderId="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9" fillId="2" borderId="119" xfId="1" applyFont="1" applyFill="1" applyBorder="1" applyAlignment="1" applyProtection="1">
      <alignment horizontal="left" vertical="center"/>
      <protection locked="0"/>
    </xf>
    <xf numFmtId="0" fontId="9" fillId="2" borderId="120" xfId="1" applyFont="1" applyFill="1" applyBorder="1" applyAlignment="1" applyProtection="1">
      <alignment horizontal="left" vertical="center"/>
      <protection locked="0"/>
    </xf>
    <xf numFmtId="0" fontId="9" fillId="2" borderId="97" xfId="1" applyFont="1" applyFill="1" applyBorder="1" applyAlignment="1" applyProtection="1">
      <alignment horizontal="center" vertical="center"/>
      <protection locked="0"/>
    </xf>
    <xf numFmtId="0" fontId="9" fillId="2" borderId="55" xfId="1" applyFont="1" applyFill="1" applyBorder="1" applyAlignment="1" applyProtection="1">
      <alignment horizontal="right" vertical="center" wrapText="1"/>
      <protection locked="0"/>
    </xf>
    <xf numFmtId="0" fontId="0" fillId="2" borderId="0" xfId="0" applyFill="1">
      <alignment vertical="center"/>
    </xf>
    <xf numFmtId="0" fontId="74" fillId="0" borderId="0" xfId="1" applyFont="1" applyProtection="1"/>
    <xf numFmtId="0" fontId="74" fillId="0" borderId="0" xfId="1" applyFont="1" applyAlignment="1" applyProtection="1">
      <alignment shrinkToFit="1"/>
    </xf>
    <xf numFmtId="0" fontId="74" fillId="0" borderId="0" xfId="1" applyFont="1" applyAlignment="1" applyProtection="1">
      <alignment horizontal="right"/>
    </xf>
    <xf numFmtId="0" fontId="77" fillId="0" borderId="0" xfId="1" applyFont="1"/>
    <xf numFmtId="0" fontId="77" fillId="0" borderId="0" xfId="1" applyFont="1" applyAlignment="1">
      <alignment horizontal="center"/>
    </xf>
    <xf numFmtId="38" fontId="12" fillId="0" borderId="0" xfId="1" applyNumberFormat="1" applyFont="1"/>
    <xf numFmtId="0" fontId="81" fillId="0" borderId="0" xfId="1" applyFont="1" applyAlignment="1">
      <alignment horizontal="right"/>
    </xf>
    <xf numFmtId="38" fontId="81" fillId="0" borderId="0" xfId="1" applyNumberFormat="1" applyFont="1"/>
    <xf numFmtId="0" fontId="81" fillId="0" borderId="0" xfId="1" applyFont="1"/>
    <xf numFmtId="0" fontId="8" fillId="0" borderId="0" xfId="1" applyFont="1" applyBorder="1"/>
    <xf numFmtId="0" fontId="34" fillId="0" borderId="0" xfId="4"/>
    <xf numFmtId="179" fontId="12" fillId="0" borderId="0" xfId="3" applyNumberFormat="1" applyFont="1" applyFill="1" applyBorder="1" applyAlignment="1" applyProtection="1">
      <alignment vertical="center"/>
    </xf>
    <xf numFmtId="0" fontId="7" fillId="2" borderId="1" xfId="0" applyFont="1" applyFill="1" applyBorder="1" applyAlignment="1" applyProtection="1">
      <alignment vertical="center" wrapText="1"/>
      <protection locked="0"/>
    </xf>
    <xf numFmtId="0" fontId="16" fillId="2" borderId="1" xfId="0" applyFont="1" applyFill="1" applyBorder="1" applyAlignment="1" applyProtection="1">
      <alignment horizontal="left" vertical="top" wrapText="1"/>
      <protection locked="0"/>
    </xf>
    <xf numFmtId="0" fontId="16" fillId="2" borderId="1" xfId="0" applyFont="1" applyFill="1" applyBorder="1" applyAlignment="1" applyProtection="1">
      <alignment horizontal="left" vertical="center" wrapText="1"/>
      <protection locked="0"/>
    </xf>
    <xf numFmtId="0" fontId="0" fillId="0" borderId="1" xfId="0" applyBorder="1" applyAlignment="1">
      <alignment vertical="center" wrapText="1"/>
    </xf>
    <xf numFmtId="0" fontId="0" fillId="0" borderId="1" xfId="0" applyBorder="1" applyAlignment="1">
      <alignment vertical="center" shrinkToFit="1"/>
    </xf>
    <xf numFmtId="0" fontId="47" fillId="2" borderId="1" xfId="4" applyFont="1" applyFill="1" applyBorder="1" applyProtection="1">
      <protection locked="0"/>
    </xf>
    <xf numFmtId="0" fontId="6" fillId="2" borderId="86" xfId="0" applyFont="1" applyFill="1" applyBorder="1" applyAlignment="1" applyProtection="1">
      <alignment vertical="center" wrapText="1"/>
      <protection locked="0"/>
    </xf>
    <xf numFmtId="0" fontId="0" fillId="2" borderId="6" xfId="0" applyFill="1" applyBorder="1" applyAlignment="1" applyProtection="1">
      <alignment horizontal="center" vertical="center" wrapText="1"/>
      <protection locked="0"/>
    </xf>
    <xf numFmtId="0" fontId="47" fillId="0" borderId="18" xfId="4" applyFont="1" applyBorder="1"/>
    <xf numFmtId="0" fontId="0" fillId="4" borderId="1" xfId="0" applyFill="1" applyBorder="1">
      <alignment vertical="center"/>
    </xf>
    <xf numFmtId="0" fontId="0" fillId="4" borderId="1" xfId="0" applyFill="1" applyBorder="1" applyAlignment="1">
      <alignment vertical="center" wrapText="1"/>
    </xf>
    <xf numFmtId="0" fontId="66" fillId="4" borderId="0" xfId="0" applyFont="1" applyFill="1">
      <alignment vertical="center"/>
    </xf>
    <xf numFmtId="0" fontId="0" fillId="0" borderId="1" xfId="0" applyFill="1" applyBorder="1" applyAlignment="1">
      <alignment vertical="center" shrinkToFit="1"/>
    </xf>
    <xf numFmtId="0" fontId="3" fillId="0" borderId="0" xfId="0" applyFont="1">
      <alignment vertical="center"/>
    </xf>
    <xf numFmtId="0" fontId="0" fillId="0" borderId="1" xfId="0" applyBorder="1">
      <alignment vertical="center"/>
    </xf>
    <xf numFmtId="0" fontId="0" fillId="0" borderId="0" xfId="0">
      <alignment vertical="center"/>
    </xf>
    <xf numFmtId="0" fontId="48" fillId="0" borderId="0" xfId="0" applyFont="1" applyAlignment="1">
      <alignment horizontal="center" vertical="center"/>
    </xf>
    <xf numFmtId="0" fontId="9" fillId="2" borderId="55" xfId="1" applyFont="1" applyFill="1" applyBorder="1" applyAlignment="1" applyProtection="1">
      <alignment horizontal="left" vertical="center"/>
      <protection locked="0"/>
    </xf>
    <xf numFmtId="0" fontId="9" fillId="2" borderId="92" xfId="1" applyFont="1" applyFill="1" applyBorder="1" applyAlignment="1" applyProtection="1">
      <alignment horizontal="left" vertical="center"/>
      <protection locked="0"/>
    </xf>
    <xf numFmtId="0" fontId="0" fillId="0" borderId="1" xfId="0" applyBorder="1" applyAlignment="1">
      <alignment horizontal="center" vertical="center"/>
    </xf>
    <xf numFmtId="0" fontId="0" fillId="0" borderId="1" xfId="0" applyBorder="1">
      <alignment vertical="center"/>
    </xf>
    <xf numFmtId="0" fontId="0" fillId="0" borderId="0" xfId="0">
      <alignment vertical="center"/>
    </xf>
    <xf numFmtId="0" fontId="0" fillId="2" borderId="12" xfId="0" applyFill="1" applyBorder="1" applyAlignment="1" applyProtection="1">
      <alignment horizontal="center" vertical="center" shrinkToFit="1"/>
      <protection locked="0"/>
    </xf>
    <xf numFmtId="42" fontId="12" fillId="0" borderId="0" xfId="1" applyNumberFormat="1" applyFont="1" applyFill="1" applyBorder="1" applyAlignment="1">
      <alignment horizontal="right"/>
    </xf>
    <xf numFmtId="0" fontId="12" fillId="0" borderId="0" xfId="1" applyFont="1" applyBorder="1"/>
    <xf numFmtId="38" fontId="0" fillId="8" borderId="64" xfId="2" applyFont="1" applyFill="1" applyBorder="1">
      <alignment vertical="center"/>
    </xf>
    <xf numFmtId="0" fontId="0" fillId="0" borderId="0" xfId="0">
      <alignment vertical="center"/>
    </xf>
    <xf numFmtId="0" fontId="48" fillId="0" borderId="0" xfId="0" applyFont="1" applyAlignment="1">
      <alignment vertical="center"/>
    </xf>
    <xf numFmtId="187" fontId="74" fillId="0" borderId="0" xfId="1" applyNumberFormat="1" applyFont="1" applyBorder="1" applyProtection="1"/>
    <xf numFmtId="0" fontId="74" fillId="0" borderId="0" xfId="1" applyFont="1" applyBorder="1" applyProtection="1"/>
    <xf numFmtId="0" fontId="47" fillId="0" borderId="0" xfId="4" applyFont="1" applyBorder="1"/>
    <xf numFmtId="0" fontId="47" fillId="0" borderId="1" xfId="4" applyFont="1" applyBorder="1"/>
    <xf numFmtId="0" fontId="47" fillId="0" borderId="1" xfId="4" applyFont="1" applyBorder="1" applyAlignment="1">
      <alignment horizontal="center" vertical="center" shrinkToFit="1"/>
    </xf>
    <xf numFmtId="0" fontId="47" fillId="0" borderId="13" xfId="4" applyFont="1" applyBorder="1" applyAlignment="1">
      <alignment horizontal="center" vertical="center"/>
    </xf>
    <xf numFmtId="0" fontId="47" fillId="0" borderId="17" xfId="4" applyFont="1" applyBorder="1"/>
    <xf numFmtId="0" fontId="47" fillId="0" borderId="86" xfId="4" applyFont="1" applyBorder="1" applyAlignment="1">
      <alignment horizontal="right"/>
    </xf>
    <xf numFmtId="0" fontId="47" fillId="0" borderId="103" xfId="4" applyFont="1" applyBorder="1" applyAlignment="1">
      <alignment horizontal="right"/>
    </xf>
    <xf numFmtId="0" fontId="52" fillId="0" borderId="13" xfId="4" applyFont="1" applyBorder="1" applyAlignment="1">
      <alignment horizontal="center" vertical="center"/>
    </xf>
    <xf numFmtId="0" fontId="50" fillId="0" borderId="13" xfId="4" applyFont="1" applyBorder="1" applyAlignment="1">
      <alignment horizontal="center" vertical="center"/>
    </xf>
    <xf numFmtId="38" fontId="50" fillId="0" borderId="6" xfId="5" applyFont="1" applyFill="1" applyBorder="1" applyAlignment="1">
      <alignment horizontal="center" vertical="center"/>
    </xf>
    <xf numFmtId="0" fontId="47" fillId="2" borderId="103" xfId="4" applyFont="1" applyFill="1" applyBorder="1" applyAlignment="1" applyProtection="1">
      <alignment horizontal="center" vertical="center"/>
      <protection locked="0"/>
    </xf>
    <xf numFmtId="38" fontId="50" fillId="0" borderId="13" xfId="5" applyFont="1" applyFill="1" applyBorder="1" applyAlignment="1">
      <alignment horizontal="center" vertical="center"/>
    </xf>
    <xf numFmtId="38" fontId="50" fillId="0" borderId="86" xfId="5" applyFont="1" applyFill="1" applyBorder="1" applyAlignment="1">
      <alignment horizontal="center" vertical="center"/>
    </xf>
    <xf numFmtId="0" fontId="9" fillId="0" borderId="80" xfId="1" applyFont="1" applyBorder="1" applyAlignment="1">
      <alignment vertical="center"/>
    </xf>
    <xf numFmtId="0" fontId="9" fillId="2" borderId="56" xfId="1" applyFont="1" applyFill="1" applyBorder="1" applyAlignment="1" applyProtection="1">
      <alignment horizontal="center" vertical="center"/>
      <protection locked="0"/>
    </xf>
    <xf numFmtId="0" fontId="0" fillId="0" borderId="0" xfId="0">
      <alignment vertical="center"/>
    </xf>
    <xf numFmtId="0" fontId="34" fillId="0" borderId="0" xfId="4"/>
    <xf numFmtId="0" fontId="0" fillId="11" borderId="1" xfId="0" applyFill="1" applyBorder="1">
      <alignment vertical="center"/>
    </xf>
    <xf numFmtId="185" fontId="9" fillId="2" borderId="56" xfId="1" applyNumberFormat="1" applyFont="1" applyFill="1" applyBorder="1" applyAlignment="1" applyProtection="1">
      <alignment horizontal="center" vertical="center"/>
      <protection locked="0"/>
    </xf>
    <xf numFmtId="185" fontId="9" fillId="2" borderId="93" xfId="1" applyNumberFormat="1" applyFont="1" applyFill="1" applyBorder="1" applyAlignment="1" applyProtection="1">
      <alignment horizontal="center" vertical="center"/>
      <protection locked="0"/>
    </xf>
    <xf numFmtId="185" fontId="9" fillId="2" borderId="95" xfId="1" applyNumberFormat="1" applyFont="1" applyFill="1" applyBorder="1" applyAlignment="1" applyProtection="1">
      <alignment vertical="center"/>
      <protection locked="0"/>
    </xf>
    <xf numFmtId="178" fontId="9" fillId="2" borderId="100" xfId="2" applyNumberFormat="1" applyFont="1" applyFill="1" applyBorder="1" applyAlignment="1" applyProtection="1">
      <alignment vertical="center"/>
      <protection locked="0"/>
    </xf>
    <xf numFmtId="178" fontId="9" fillId="2" borderId="101" xfId="2" applyNumberFormat="1" applyFont="1" applyFill="1" applyBorder="1" applyAlignment="1" applyProtection="1">
      <alignment vertical="center"/>
      <protection locked="0"/>
    </xf>
    <xf numFmtId="178" fontId="9" fillId="2" borderId="102" xfId="2" applyNumberFormat="1" applyFont="1" applyFill="1" applyBorder="1" applyAlignment="1" applyProtection="1">
      <alignment vertical="center"/>
      <protection locked="0"/>
    </xf>
    <xf numFmtId="178" fontId="9" fillId="0" borderId="1" xfId="1" applyNumberFormat="1" applyFont="1" applyBorder="1" applyAlignment="1">
      <alignment vertical="center"/>
    </xf>
    <xf numFmtId="178" fontId="9" fillId="0" borderId="0" xfId="1" applyNumberFormat="1" applyFont="1" applyAlignment="1">
      <alignment vertical="center"/>
    </xf>
    <xf numFmtId="178" fontId="9" fillId="2" borderId="121" xfId="2" applyNumberFormat="1" applyFont="1" applyFill="1" applyBorder="1" applyAlignment="1" applyProtection="1">
      <alignment vertical="center"/>
      <protection locked="0"/>
    </xf>
    <xf numFmtId="178" fontId="9" fillId="0" borderId="13" xfId="1" applyNumberFormat="1" applyFont="1" applyBorder="1" applyAlignment="1">
      <alignment vertical="center"/>
    </xf>
    <xf numFmtId="178" fontId="9" fillId="8" borderId="81" xfId="1" applyNumberFormat="1" applyFont="1" applyFill="1" applyBorder="1" applyAlignment="1">
      <alignment vertical="center"/>
    </xf>
    <xf numFmtId="178" fontId="0" fillId="2" borderId="12" xfId="0" applyNumberFormat="1" applyFill="1" applyBorder="1" applyAlignment="1" applyProtection="1">
      <alignment horizontal="center" vertical="center"/>
      <protection locked="0"/>
    </xf>
    <xf numFmtId="0" fontId="47" fillId="0" borderId="0" xfId="4" applyFont="1" applyBorder="1" applyAlignment="1">
      <alignment horizontal="center" vertical="center"/>
    </xf>
    <xf numFmtId="38" fontId="50" fillId="0" borderId="0" xfId="5" applyFont="1" applyFill="1" applyBorder="1" applyAlignment="1">
      <alignment horizontal="center" vertical="center"/>
    </xf>
    <xf numFmtId="0" fontId="0" fillId="2" borderId="86" xfId="0" applyFill="1" applyBorder="1" applyAlignment="1" applyProtection="1">
      <alignment horizontal="center" vertical="center"/>
      <protection locked="0"/>
    </xf>
    <xf numFmtId="0" fontId="0" fillId="0" borderId="1" xfId="0" applyBorder="1" applyAlignment="1">
      <alignment horizontal="left" vertical="center" wrapText="1"/>
    </xf>
    <xf numFmtId="0" fontId="15" fillId="6" borderId="1" xfId="0" applyFont="1" applyFill="1" applyBorder="1">
      <alignment vertical="center"/>
    </xf>
    <xf numFmtId="0" fontId="41" fillId="6" borderId="1" xfId="0" applyFont="1" applyFill="1" applyBorder="1">
      <alignment vertical="center"/>
    </xf>
    <xf numFmtId="180" fontId="6" fillId="2" borderId="6" xfId="0" applyNumberFormat="1" applyFont="1" applyFill="1" applyBorder="1" applyAlignment="1" applyProtection="1">
      <alignment horizontal="center" vertical="center" wrapText="1"/>
      <protection locked="0"/>
    </xf>
    <xf numFmtId="0" fontId="34" fillId="2" borderId="1" xfId="4" applyFill="1" applyBorder="1" applyAlignment="1" applyProtection="1">
      <alignment vertical="center" wrapText="1"/>
      <protection locked="0"/>
    </xf>
    <xf numFmtId="0" fontId="37" fillId="2" borderId="1" xfId="4" applyFont="1" applyFill="1" applyBorder="1" applyAlignment="1" applyProtection="1">
      <alignment horizontal="left" vertical="center" wrapText="1"/>
      <protection locked="0"/>
    </xf>
    <xf numFmtId="191" fontId="9" fillId="2" borderId="91" xfId="1" applyNumberFormat="1" applyFont="1" applyFill="1" applyBorder="1" applyAlignment="1" applyProtection="1">
      <alignment horizontal="center" vertical="center" wrapText="1"/>
      <protection locked="0"/>
    </xf>
    <xf numFmtId="191" fontId="9" fillId="2" borderId="93" xfId="1" applyNumberFormat="1" applyFont="1" applyFill="1" applyBorder="1" applyAlignment="1" applyProtection="1">
      <alignment horizontal="center" vertical="center" wrapText="1"/>
      <protection locked="0"/>
    </xf>
    <xf numFmtId="191" fontId="9" fillId="2" borderId="95" xfId="1" applyNumberFormat="1" applyFont="1" applyFill="1" applyBorder="1" applyAlignment="1" applyProtection="1">
      <alignment horizontal="right" vertical="center"/>
      <protection locked="0"/>
    </xf>
    <xf numFmtId="191" fontId="9" fillId="2" borderId="95" xfId="1" applyNumberFormat="1" applyFont="1" applyFill="1" applyBorder="1" applyAlignment="1" applyProtection="1">
      <alignment horizontal="center" vertical="center" wrapText="1"/>
      <protection locked="0"/>
    </xf>
    <xf numFmtId="191" fontId="0" fillId="2" borderId="1" xfId="0" applyNumberFormat="1" applyFill="1" applyBorder="1" applyAlignment="1" applyProtection="1">
      <alignment horizontal="center" vertical="center" wrapText="1" shrinkToFit="1"/>
      <protection locked="0"/>
    </xf>
    <xf numFmtId="191" fontId="0" fillId="2" borderId="1" xfId="0" applyNumberFormat="1" applyFill="1" applyBorder="1" applyAlignment="1" applyProtection="1">
      <alignment horizontal="center" vertical="center" shrinkToFit="1"/>
      <protection locked="0"/>
    </xf>
    <xf numFmtId="180" fontId="0" fillId="2" borderId="1" xfId="0" applyNumberFormat="1" applyFill="1" applyBorder="1" applyAlignment="1" applyProtection="1">
      <alignment horizontal="center" vertical="center" shrinkToFit="1"/>
      <protection locked="0"/>
    </xf>
    <xf numFmtId="180" fontId="6" fillId="2" borderId="1" xfId="0" applyNumberFormat="1" applyFont="1" applyFill="1" applyBorder="1" applyAlignment="1" applyProtection="1">
      <alignment horizontal="center" vertical="center" wrapText="1"/>
      <protection locked="0"/>
    </xf>
    <xf numFmtId="0" fontId="10" fillId="0" borderId="0" xfId="1" applyFont="1" applyAlignment="1">
      <alignment horizontal="center" vertical="center"/>
    </xf>
    <xf numFmtId="0" fontId="0" fillId="0" borderId="1" xfId="0" applyBorder="1" applyAlignment="1">
      <alignment horizontal="center" vertical="center"/>
    </xf>
    <xf numFmtId="0" fontId="34" fillId="0" borderId="0" xfId="4"/>
    <xf numFmtId="0" fontId="0" fillId="0" borderId="0" xfId="0">
      <alignment vertical="center"/>
    </xf>
    <xf numFmtId="0" fontId="47" fillId="0" borderId="0" xfId="4" applyFont="1" applyAlignment="1">
      <alignment horizontal="left"/>
    </xf>
    <xf numFmtId="192" fontId="47" fillId="2" borderId="1" xfId="4" applyNumberFormat="1" applyFont="1" applyFill="1" applyBorder="1" applyAlignment="1" applyProtection="1">
      <alignment horizontal="right"/>
      <protection locked="0"/>
    </xf>
    <xf numFmtId="192" fontId="47" fillId="2" borderId="13" xfId="4" applyNumberFormat="1" applyFont="1" applyFill="1" applyBorder="1" applyAlignment="1" applyProtection="1">
      <alignment horizontal="right"/>
      <protection locked="0"/>
    </xf>
    <xf numFmtId="0" fontId="48" fillId="0" borderId="0" xfId="4" applyFont="1" applyAlignment="1">
      <alignment horizontal="center" vertical="center"/>
    </xf>
    <xf numFmtId="0" fontId="0" fillId="0" borderId="0" xfId="0" applyBorder="1" applyAlignment="1">
      <alignment vertical="center"/>
    </xf>
    <xf numFmtId="0" fontId="34" fillId="0" borderId="0" xfId="4" applyAlignment="1">
      <alignment horizontal="right"/>
    </xf>
    <xf numFmtId="0" fontId="0" fillId="0" borderId="0" xfId="0" applyBorder="1" applyAlignment="1">
      <alignment horizontal="right" vertical="center"/>
    </xf>
    <xf numFmtId="0" fontId="46" fillId="0" borderId="0" xfId="0" applyFont="1" applyAlignment="1">
      <alignment horizontal="center" vertical="center"/>
    </xf>
    <xf numFmtId="0" fontId="47" fillId="0" borderId="0" xfId="4" applyFont="1" applyAlignment="1"/>
    <xf numFmtId="0" fontId="47" fillId="0" borderId="0" xfId="4" applyFont="1" applyAlignment="1">
      <alignment horizontal="left" vertical="center"/>
    </xf>
    <xf numFmtId="0" fontId="0" fillId="0" borderId="10" xfId="0" applyFont="1" applyBorder="1" applyAlignment="1">
      <alignment horizontal="center" vertical="center"/>
    </xf>
    <xf numFmtId="38" fontId="0" fillId="0" borderId="10" xfId="2" applyFont="1" applyFill="1" applyBorder="1" applyAlignment="1">
      <alignment horizontal="center" vertical="center"/>
    </xf>
    <xf numFmtId="0" fontId="9" fillId="0" borderId="0" xfId="1" applyFont="1" applyAlignment="1"/>
    <xf numFmtId="0" fontId="9" fillId="0" borderId="20" xfId="1" applyFont="1" applyBorder="1" applyAlignment="1">
      <alignment horizontal="right"/>
    </xf>
    <xf numFmtId="38" fontId="50" fillId="0" borderId="77" xfId="5" applyFont="1" applyFill="1" applyBorder="1" applyAlignment="1">
      <alignment horizontal="center" vertical="center"/>
    </xf>
    <xf numFmtId="180" fontId="34" fillId="2" borderId="1" xfId="4" applyNumberForma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0" xfId="0">
      <alignment vertical="center"/>
    </xf>
    <xf numFmtId="0" fontId="41" fillId="0" borderId="0" xfId="0" applyFont="1" applyBorder="1">
      <alignment vertical="center"/>
    </xf>
    <xf numFmtId="38" fontId="0" fillId="0" borderId="0" xfId="2" applyFont="1" applyFill="1" applyBorder="1" applyAlignment="1">
      <alignment horizontal="center" vertical="center"/>
    </xf>
    <xf numFmtId="38" fontId="0" fillId="0" borderId="0" xfId="2" applyFont="1" applyBorder="1">
      <alignment vertical="center"/>
    </xf>
    <xf numFmtId="0" fontId="0" fillId="0" borderId="0" xfId="0" applyFill="1">
      <alignment vertical="center"/>
    </xf>
    <xf numFmtId="38" fontId="0" fillId="0" borderId="0" xfId="2" applyFont="1" applyFill="1" applyBorder="1">
      <alignment vertical="center"/>
    </xf>
    <xf numFmtId="0" fontId="3" fillId="0" borderId="0" xfId="0" applyFont="1" applyBorder="1">
      <alignment vertical="center"/>
    </xf>
    <xf numFmtId="185" fontId="47" fillId="2" borderId="1" xfId="4" applyNumberFormat="1" applyFont="1" applyFill="1" applyBorder="1" applyProtection="1">
      <protection locked="0"/>
    </xf>
    <xf numFmtId="185" fontId="47" fillId="2" borderId="103" xfId="4" applyNumberFormat="1" applyFont="1" applyFill="1" applyBorder="1" applyProtection="1">
      <protection locked="0"/>
    </xf>
    <xf numFmtId="185" fontId="50" fillId="0" borderId="6" xfId="4" applyNumberFormat="1" applyFont="1" applyBorder="1"/>
    <xf numFmtId="185" fontId="50" fillId="0" borderId="17" xfId="4" applyNumberFormat="1" applyFont="1" applyBorder="1"/>
    <xf numFmtId="185" fontId="0" fillId="2" borderId="1" xfId="0" applyNumberFormat="1" applyFill="1" applyBorder="1" applyAlignment="1" applyProtection="1">
      <alignment horizontal="center" vertical="center"/>
      <protection locked="0"/>
    </xf>
    <xf numFmtId="178" fontId="47" fillId="2" borderId="1" xfId="4" applyNumberFormat="1" applyFont="1" applyFill="1" applyBorder="1" applyProtection="1">
      <protection locked="0"/>
    </xf>
    <xf numFmtId="178" fontId="50" fillId="0" borderId="103" xfId="4" applyNumberFormat="1" applyFont="1" applyBorder="1"/>
    <xf numFmtId="178" fontId="50" fillId="0" borderId="13" xfId="4" applyNumberFormat="1" applyFont="1" applyBorder="1"/>
    <xf numFmtId="0" fontId="10" fillId="0" borderId="0" xfId="1" applyFont="1" applyAlignment="1">
      <alignment horizontal="center" vertical="center"/>
    </xf>
    <xf numFmtId="0" fontId="9" fillId="0" borderId="10" xfId="1" applyFont="1" applyBorder="1" applyAlignment="1">
      <alignment horizontal="center" vertical="center" wrapText="1"/>
    </xf>
    <xf numFmtId="0" fontId="9" fillId="0" borderId="1" xfId="1" applyFont="1" applyBorder="1" applyAlignment="1">
      <alignment horizontal="center" vertical="center" wrapText="1"/>
    </xf>
    <xf numFmtId="0" fontId="0" fillId="0" borderId="1" xfId="0" applyBorder="1">
      <alignment vertical="center"/>
    </xf>
    <xf numFmtId="0" fontId="0" fillId="0" borderId="0" xfId="0">
      <alignment vertical="center"/>
    </xf>
    <xf numFmtId="180" fontId="0" fillId="2" borderId="1" xfId="0" applyNumberFormat="1" applyFill="1" applyBorder="1" applyAlignment="1" applyProtection="1">
      <alignment horizontal="center" vertical="center"/>
      <protection locked="0"/>
    </xf>
    <xf numFmtId="180" fontId="0" fillId="2" borderId="6" xfId="0" applyNumberFormat="1" applyFill="1" applyBorder="1" applyAlignment="1" applyProtection="1">
      <alignment horizontal="center" vertical="center"/>
      <protection locked="0"/>
    </xf>
    <xf numFmtId="184" fontId="6" fillId="2" borderId="6" xfId="0" applyNumberFormat="1" applyFont="1" applyFill="1" applyBorder="1" applyAlignment="1" applyProtection="1">
      <alignment horizontal="center" vertical="center" wrapText="1"/>
      <protection locked="0"/>
    </xf>
    <xf numFmtId="0" fontId="9" fillId="2" borderId="55" xfId="1" applyFont="1" applyFill="1" applyBorder="1" applyAlignment="1" applyProtection="1">
      <alignment horizontal="center" vertical="center"/>
      <protection locked="0"/>
    </xf>
    <xf numFmtId="0" fontId="9" fillId="2" borderId="55" xfId="1" applyFont="1" applyFill="1" applyBorder="1" applyAlignment="1" applyProtection="1">
      <alignment horizontal="center" vertical="center" wrapText="1"/>
      <protection locked="0"/>
    </xf>
    <xf numFmtId="0" fontId="9" fillId="2" borderId="54" xfId="1" applyFont="1" applyFill="1" applyBorder="1" applyAlignment="1" applyProtection="1">
      <alignment horizontal="right" vertical="center"/>
      <protection locked="0"/>
    </xf>
    <xf numFmtId="0" fontId="12" fillId="0" borderId="1" xfId="1" applyFont="1" applyBorder="1" applyProtection="1"/>
    <xf numFmtId="0" fontId="12" fillId="0" borderId="1" xfId="1" applyFont="1" applyBorder="1" applyAlignment="1" applyProtection="1">
      <alignment horizontal="center"/>
    </xf>
    <xf numFmtId="0" fontId="77" fillId="0" borderId="0" xfId="1" applyFont="1" applyProtection="1"/>
    <xf numFmtId="0" fontId="77" fillId="0" borderId="0" xfId="1" applyFont="1" applyAlignment="1" applyProtection="1">
      <alignment vertical="center"/>
    </xf>
    <xf numFmtId="0" fontId="12" fillId="0" borderId="0" xfId="1" applyFont="1" applyProtection="1"/>
    <xf numFmtId="0" fontId="12" fillId="0" borderId="20" xfId="1" applyFont="1" applyBorder="1" applyProtection="1"/>
    <xf numFmtId="0" fontId="12" fillId="0" borderId="0" xfId="1" applyFont="1" applyAlignment="1" applyProtection="1">
      <alignment horizontal="left" vertical="center"/>
    </xf>
    <xf numFmtId="0" fontId="22" fillId="0" borderId="20" xfId="1" applyFont="1" applyBorder="1" applyAlignment="1" applyProtection="1">
      <alignment horizontal="left" vertical="center"/>
    </xf>
    <xf numFmtId="0" fontId="12" fillId="0" borderId="20" xfId="1" applyFont="1" applyBorder="1" applyAlignment="1" applyProtection="1">
      <alignment horizontal="center"/>
    </xf>
    <xf numFmtId="49" fontId="12" fillId="0" borderId="10" xfId="1" applyNumberFormat="1" applyFont="1" applyBorder="1" applyAlignment="1" applyProtection="1">
      <alignment horizontal="centerContinuous" vertical="center"/>
    </xf>
    <xf numFmtId="49" fontId="12" fillId="0" borderId="11" xfId="1" applyNumberFormat="1" applyFont="1" applyBorder="1" applyAlignment="1" applyProtection="1">
      <alignment horizontal="centerContinuous" vertical="center"/>
    </xf>
    <xf numFmtId="49" fontId="12" fillId="0" borderId="12" xfId="1" applyNumberFormat="1" applyFont="1" applyBorder="1" applyAlignment="1" applyProtection="1">
      <alignment horizontal="centerContinuous" vertical="center"/>
    </xf>
    <xf numFmtId="0" fontId="12" fillId="0" borderId="1" xfId="1" applyFont="1" applyBorder="1" applyAlignment="1" applyProtection="1">
      <alignment horizontal="centerContinuous" vertical="center"/>
    </xf>
    <xf numFmtId="0" fontId="12" fillId="0" borderId="1" xfId="1" applyFont="1" applyBorder="1" applyAlignment="1" applyProtection="1">
      <alignment horizontal="distributed" vertical="center" indent="1"/>
    </xf>
    <xf numFmtId="0" fontId="73" fillId="0" borderId="0" xfId="1" applyFont="1" applyProtection="1"/>
    <xf numFmtId="188" fontId="12" fillId="0" borderId="10" xfId="1" applyNumberFormat="1" applyFont="1" applyBorder="1" applyAlignment="1" applyProtection="1">
      <alignment horizontal="center"/>
    </xf>
    <xf numFmtId="178" fontId="12" fillId="0" borderId="11" xfId="1" applyNumberFormat="1" applyFont="1" applyFill="1" applyBorder="1" applyAlignment="1" applyProtection="1">
      <alignment horizontal="right"/>
    </xf>
    <xf numFmtId="0" fontId="12" fillId="0" borderId="11" xfId="1" applyFont="1" applyBorder="1" applyAlignment="1" applyProtection="1">
      <alignment horizontal="center"/>
    </xf>
    <xf numFmtId="0" fontId="12" fillId="0" borderId="11" xfId="1" applyNumberFormat="1" applyFont="1" applyBorder="1" applyAlignment="1" applyProtection="1">
      <alignment horizontal="center"/>
    </xf>
    <xf numFmtId="185" fontId="12" fillId="0" borderId="11" xfId="1" applyNumberFormat="1" applyFont="1" applyBorder="1" applyAlignment="1" applyProtection="1">
      <alignment horizontal="right"/>
    </xf>
    <xf numFmtId="178" fontId="12" fillId="6" borderId="12" xfId="1" applyNumberFormat="1" applyFont="1" applyFill="1" applyBorder="1" applyAlignment="1" applyProtection="1">
      <alignment horizontal="right"/>
    </xf>
    <xf numFmtId="178" fontId="12" fillId="0" borderId="1" xfId="1" applyNumberFormat="1" applyFont="1" applyBorder="1" applyAlignment="1" applyProtection="1">
      <alignment horizontal="right"/>
    </xf>
    <xf numFmtId="0" fontId="77" fillId="0" borderId="0" xfId="1" applyFont="1" applyAlignment="1" applyProtection="1">
      <alignment horizontal="center" vertical="center"/>
    </xf>
    <xf numFmtId="0" fontId="12" fillId="0" borderId="10" xfId="1" applyFont="1" applyBorder="1" applyAlignment="1" applyProtection="1">
      <alignment horizontal="distributed"/>
    </xf>
    <xf numFmtId="178" fontId="12" fillId="10" borderId="11" xfId="1" applyNumberFormat="1" applyFont="1" applyFill="1" applyBorder="1" applyAlignment="1" applyProtection="1">
      <alignment horizontal="right"/>
    </xf>
    <xf numFmtId="178" fontId="12" fillId="0" borderId="12" xfId="1" applyNumberFormat="1" applyFont="1" applyBorder="1" applyAlignment="1" applyProtection="1">
      <alignment horizontal="right"/>
    </xf>
    <xf numFmtId="184" fontId="12" fillId="0" borderId="11" xfId="1" applyNumberFormat="1" applyFont="1" applyFill="1" applyBorder="1" applyAlignment="1" applyProtection="1">
      <alignment horizontal="right"/>
    </xf>
    <xf numFmtId="0" fontId="12" fillId="0" borderId="11" xfId="1" applyFont="1" applyBorder="1" applyAlignment="1" applyProtection="1">
      <alignment horizontal="distributed"/>
    </xf>
    <xf numFmtId="0" fontId="12" fillId="0" borderId="11" xfId="1" applyFont="1" applyFill="1" applyBorder="1" applyAlignment="1" applyProtection="1">
      <alignment horizontal="center"/>
    </xf>
    <xf numFmtId="189" fontId="12" fillId="0" borderId="11" xfId="1" applyNumberFormat="1" applyFont="1" applyFill="1" applyBorder="1" applyAlignment="1" applyProtection="1">
      <alignment horizontal="center"/>
    </xf>
    <xf numFmtId="189" fontId="12" fillId="0" borderId="11" xfId="1" applyNumberFormat="1" applyFont="1" applyBorder="1" applyAlignment="1" applyProtection="1"/>
    <xf numFmtId="178" fontId="12" fillId="0" borderId="12" xfId="1" applyNumberFormat="1" applyFont="1" applyFill="1" applyBorder="1" applyAlignment="1" applyProtection="1">
      <alignment horizontal="right"/>
    </xf>
    <xf numFmtId="178" fontId="12" fillId="0" borderId="11" xfId="1" applyNumberFormat="1" applyFont="1" applyBorder="1" applyAlignment="1" applyProtection="1">
      <alignment horizontal="right"/>
    </xf>
    <xf numFmtId="0" fontId="12" fillId="0" borderId="11" xfId="1" applyFont="1" applyBorder="1" applyProtection="1"/>
    <xf numFmtId="178" fontId="12" fillId="4" borderId="12" xfId="1" applyNumberFormat="1" applyFont="1" applyFill="1" applyBorder="1" applyAlignment="1" applyProtection="1">
      <alignment horizontal="right"/>
    </xf>
    <xf numFmtId="0" fontId="12" fillId="0" borderId="1" xfId="1" applyFont="1" applyBorder="1" applyAlignment="1" applyProtection="1">
      <alignment vertical="center" shrinkToFit="1"/>
    </xf>
    <xf numFmtId="188" fontId="12" fillId="0" borderId="11" xfId="1" applyNumberFormat="1" applyFont="1" applyBorder="1" applyAlignment="1" applyProtection="1">
      <alignment horizontal="center"/>
    </xf>
    <xf numFmtId="0" fontId="12" fillId="0" borderId="11" xfId="1" applyFont="1" applyBorder="1" applyAlignment="1" applyProtection="1"/>
    <xf numFmtId="185" fontId="12" fillId="0" borderId="11" xfId="1" applyNumberFormat="1" applyFont="1" applyBorder="1" applyAlignment="1" applyProtection="1">
      <alignment horizontal="center"/>
    </xf>
    <xf numFmtId="0" fontId="12" fillId="0" borderId="11" xfId="1" applyFont="1" applyBorder="1" applyAlignment="1" applyProtection="1">
      <alignment horizontal="right"/>
    </xf>
    <xf numFmtId="0" fontId="12" fillId="0" borderId="14" xfId="1" applyFont="1" applyBorder="1" applyAlignment="1" applyProtection="1">
      <alignment horizontal="center"/>
    </xf>
    <xf numFmtId="178" fontId="12" fillId="10" borderId="15" xfId="1" applyNumberFormat="1" applyFont="1" applyFill="1" applyBorder="1" applyAlignment="1" applyProtection="1">
      <alignment horizontal="right"/>
    </xf>
    <xf numFmtId="0" fontId="12" fillId="0" borderId="15" xfId="1" applyFont="1" applyBorder="1" applyProtection="1"/>
    <xf numFmtId="185" fontId="12" fillId="0" borderId="15" xfId="1" applyNumberFormat="1" applyFont="1" applyBorder="1" applyAlignment="1" applyProtection="1">
      <alignment horizontal="right"/>
    </xf>
    <xf numFmtId="178" fontId="12" fillId="0" borderId="16" xfId="1" applyNumberFormat="1" applyFont="1" applyBorder="1" applyAlignment="1" applyProtection="1">
      <alignment horizontal="right"/>
    </xf>
    <xf numFmtId="0" fontId="12" fillId="0" borderId="21" xfId="1" applyFont="1" applyBorder="1" applyAlignment="1" applyProtection="1">
      <alignment horizontal="center"/>
    </xf>
    <xf numFmtId="178" fontId="12" fillId="10" borderId="20" xfId="1" applyNumberFormat="1" applyFont="1" applyFill="1" applyBorder="1" applyAlignment="1" applyProtection="1">
      <alignment horizontal="right"/>
    </xf>
    <xf numFmtId="185" fontId="12" fillId="0" borderId="20" xfId="1" applyNumberFormat="1" applyFont="1" applyBorder="1" applyAlignment="1" applyProtection="1">
      <alignment horizontal="right"/>
    </xf>
    <xf numFmtId="178" fontId="12" fillId="0" borderId="22" xfId="1" applyNumberFormat="1" applyFont="1" applyBorder="1" applyAlignment="1" applyProtection="1">
      <alignment horizontal="right"/>
    </xf>
    <xf numFmtId="178" fontId="12" fillId="0" borderId="20" xfId="1" applyNumberFormat="1" applyFont="1" applyBorder="1" applyAlignment="1" applyProtection="1">
      <alignment horizontal="right"/>
    </xf>
    <xf numFmtId="185" fontId="12" fillId="0" borderId="20" xfId="1" applyNumberFormat="1" applyFont="1" applyBorder="1" applyAlignment="1" applyProtection="1">
      <alignment horizontal="center"/>
    </xf>
    <xf numFmtId="185" fontId="12" fillId="0" borderId="20" xfId="1" applyNumberFormat="1" applyFont="1" applyFill="1" applyBorder="1" applyAlignment="1" applyProtection="1">
      <alignment horizontal="right"/>
    </xf>
    <xf numFmtId="184" fontId="12" fillId="0" borderId="20" xfId="1" applyNumberFormat="1" applyFont="1" applyBorder="1" applyAlignment="1" applyProtection="1">
      <alignment horizontal="right"/>
    </xf>
    <xf numFmtId="178" fontId="12" fillId="4" borderId="20" xfId="1" applyNumberFormat="1" applyFont="1" applyFill="1" applyBorder="1" applyAlignment="1" applyProtection="1">
      <alignment horizontal="right"/>
    </xf>
    <xf numFmtId="178" fontId="12" fillId="0" borderId="20" xfId="1" applyNumberFormat="1" applyFont="1" applyFill="1" applyBorder="1" applyAlignment="1" applyProtection="1">
      <alignment horizontal="right"/>
    </xf>
    <xf numFmtId="0" fontId="12" fillId="0" borderId="16" xfId="1" applyFont="1" applyBorder="1" applyAlignment="1" applyProtection="1">
      <alignment vertical="center" shrinkToFit="1"/>
    </xf>
    <xf numFmtId="0" fontId="12" fillId="0" borderId="22" xfId="1" applyFont="1" applyBorder="1" applyAlignment="1" applyProtection="1">
      <alignment vertical="center" shrinkToFit="1"/>
    </xf>
    <xf numFmtId="0" fontId="78" fillId="0" borderId="0" xfId="1" applyFont="1" applyAlignment="1" applyProtection="1">
      <alignment horizontal="right"/>
    </xf>
    <xf numFmtId="38" fontId="78" fillId="9" borderId="0" xfId="3" applyFont="1" applyFill="1" applyProtection="1"/>
    <xf numFmtId="0" fontId="77" fillId="0" borderId="0" xfId="1" applyFont="1" applyAlignment="1" applyProtection="1">
      <alignment horizontal="center"/>
    </xf>
    <xf numFmtId="38" fontId="78" fillId="0" borderId="0" xfId="3" applyFont="1" applyProtection="1"/>
    <xf numFmtId="38" fontId="77" fillId="0" borderId="0" xfId="1" applyNumberFormat="1" applyFont="1" applyAlignment="1" applyProtection="1">
      <alignment horizontal="center"/>
    </xf>
    <xf numFmtId="0" fontId="79" fillId="0" borderId="0" xfId="1" applyFont="1" applyAlignment="1" applyProtection="1">
      <alignment horizontal="right"/>
    </xf>
    <xf numFmtId="38" fontId="79" fillId="0" borderId="0" xfId="1" applyNumberFormat="1" applyFont="1" applyProtection="1"/>
    <xf numFmtId="0" fontId="80" fillId="0" borderId="0" xfId="1" applyFont="1" applyAlignment="1" applyProtection="1">
      <alignment horizontal="center"/>
    </xf>
    <xf numFmtId="0" fontId="1" fillId="0" borderId="0" xfId="7">
      <alignment vertical="center"/>
    </xf>
    <xf numFmtId="0" fontId="0" fillId="2" borderId="0" xfId="0" applyFill="1" applyProtection="1">
      <alignment vertical="center"/>
      <protection locked="0"/>
    </xf>
    <xf numFmtId="0" fontId="0" fillId="11" borderId="1" xfId="0" applyFill="1" applyBorder="1" applyAlignment="1" applyProtection="1">
      <alignment horizontal="center" vertical="center"/>
    </xf>
    <xf numFmtId="185" fontId="9" fillId="12" borderId="55" xfId="1" applyNumberFormat="1" applyFont="1" applyFill="1" applyBorder="1" applyAlignment="1" applyProtection="1">
      <alignment horizontal="center" vertical="center"/>
    </xf>
    <xf numFmtId="0" fontId="9" fillId="12" borderId="55" xfId="1" applyFont="1" applyFill="1" applyBorder="1" applyAlignment="1" applyProtection="1">
      <alignment horizontal="center" vertical="center"/>
    </xf>
    <xf numFmtId="0" fontId="9" fillId="12" borderId="119" xfId="1" applyFont="1" applyFill="1" applyBorder="1" applyAlignment="1" applyProtection="1">
      <alignment horizontal="center" vertical="center"/>
    </xf>
    <xf numFmtId="0" fontId="9" fillId="12" borderId="54" xfId="1" applyFont="1" applyFill="1" applyBorder="1" applyAlignment="1" applyProtection="1">
      <alignment vertical="center"/>
    </xf>
    <xf numFmtId="0" fontId="9" fillId="0" borderId="0" xfId="1" applyFont="1" applyAlignment="1" applyProtection="1">
      <alignment vertical="center"/>
    </xf>
    <xf numFmtId="0" fontId="8" fillId="0" borderId="0" xfId="1" applyFill="1" applyBorder="1" applyAlignment="1" applyProtection="1">
      <alignment vertical="center"/>
    </xf>
    <xf numFmtId="0" fontId="8" fillId="0" borderId="0" xfId="1" applyFill="1" applyBorder="1" applyAlignment="1" applyProtection="1">
      <alignment horizontal="left" vertical="top"/>
    </xf>
    <xf numFmtId="49" fontId="12" fillId="0" borderId="0" xfId="1" applyNumberFormat="1" applyFont="1" applyAlignment="1" applyProtection="1">
      <alignment horizontal="centerContinuous" vertical="center"/>
    </xf>
    <xf numFmtId="0" fontId="8" fillId="0" borderId="0" xfId="1" applyProtection="1"/>
    <xf numFmtId="0" fontId="10" fillId="0" borderId="0" xfId="1" applyFont="1" applyAlignment="1" applyProtection="1">
      <alignment horizontal="centerContinuous"/>
    </xf>
    <xf numFmtId="0" fontId="12" fillId="0" borderId="0" xfId="1" applyFont="1" applyAlignment="1" applyProtection="1">
      <alignment horizontal="centerContinuous"/>
    </xf>
    <xf numFmtId="0" fontId="18" fillId="0" borderId="0" xfId="1" applyFont="1" applyProtection="1"/>
    <xf numFmtId="0" fontId="12" fillId="0" borderId="57" xfId="1" applyFont="1" applyBorder="1" applyAlignment="1" applyProtection="1">
      <alignment horizontal="right"/>
    </xf>
    <xf numFmtId="0" fontId="12" fillId="0" borderId="57" xfId="1" applyFont="1" applyBorder="1" applyProtection="1"/>
    <xf numFmtId="0" fontId="12" fillId="0" borderId="14" xfId="1" applyFont="1" applyBorder="1" applyAlignment="1" applyProtection="1">
      <alignment horizontal="centerContinuous" vertical="center"/>
    </xf>
    <xf numFmtId="0" fontId="12" fillId="0" borderId="15" xfId="1" applyFont="1" applyBorder="1" applyAlignment="1" applyProtection="1">
      <alignment horizontal="centerContinuous" vertical="center"/>
    </xf>
    <xf numFmtId="0" fontId="12" fillId="0" borderId="16" xfId="1" applyFont="1" applyBorder="1" applyAlignment="1" applyProtection="1">
      <alignment horizontal="centerContinuous" vertical="center"/>
    </xf>
    <xf numFmtId="0" fontId="18" fillId="0" borderId="0" xfId="1" applyFont="1" applyAlignment="1" applyProtection="1">
      <alignment horizontal="center" vertical="center" wrapText="1"/>
    </xf>
    <xf numFmtId="0" fontId="12" fillId="0" borderId="13" xfId="1" applyFont="1" applyBorder="1" applyAlignment="1" applyProtection="1">
      <alignment horizontal="center"/>
    </xf>
    <xf numFmtId="0" fontId="12" fillId="0" borderId="16" xfId="1" applyFont="1" applyBorder="1" applyAlignment="1" applyProtection="1">
      <alignment horizontal="center"/>
    </xf>
    <xf numFmtId="0" fontId="12" fillId="0" borderId="15" xfId="1" applyFont="1" applyBorder="1" applyAlignment="1" applyProtection="1">
      <alignment horizontal="center"/>
    </xf>
    <xf numFmtId="0" fontId="12" fillId="0" borderId="21" xfId="1" applyFont="1" applyBorder="1" applyAlignment="1" applyProtection="1">
      <alignment horizontal="right" vertical="center"/>
    </xf>
    <xf numFmtId="0" fontId="12" fillId="0" borderId="6" xfId="1" applyFont="1" applyBorder="1" applyAlignment="1" applyProtection="1">
      <alignment horizontal="right" vertical="center"/>
    </xf>
    <xf numFmtId="0" fontId="12" fillId="0" borderId="22" xfId="1" applyFont="1" applyBorder="1" applyAlignment="1" applyProtection="1">
      <alignment horizontal="right" vertical="center"/>
    </xf>
    <xf numFmtId="0" fontId="12" fillId="0" borderId="20" xfId="1" applyFont="1" applyBorder="1" applyAlignment="1" applyProtection="1">
      <alignment horizontal="right" vertical="center"/>
    </xf>
    <xf numFmtId="0" fontId="21" fillId="0" borderId="0" xfId="1" applyFont="1" applyAlignment="1" applyProtection="1">
      <alignment horizontal="right" vertical="center" wrapText="1"/>
    </xf>
    <xf numFmtId="0" fontId="12" fillId="0" borderId="1" xfId="1" applyFont="1" applyBorder="1" applyAlignment="1" applyProtection="1">
      <alignment horizontal="distributed" vertical="center" wrapText="1"/>
    </xf>
    <xf numFmtId="179" fontId="12" fillId="0" borderId="1" xfId="3" applyNumberFormat="1" applyFont="1" applyBorder="1" applyAlignment="1" applyProtection="1">
      <alignment vertical="center"/>
    </xf>
    <xf numFmtId="179" fontId="12" fillId="0" borderId="1" xfId="3" applyNumberFormat="1" applyFont="1" applyBorder="1" applyAlignment="1" applyProtection="1">
      <alignment horizontal="right" vertical="center"/>
    </xf>
    <xf numFmtId="38" fontId="18" fillId="0" borderId="0" xfId="3" applyFont="1" applyBorder="1" applyAlignment="1" applyProtection="1">
      <alignment vertical="center"/>
    </xf>
    <xf numFmtId="179" fontId="8" fillId="8" borderId="64" xfId="1" applyNumberFormat="1" applyFill="1" applyBorder="1" applyAlignment="1" applyProtection="1">
      <alignment horizontal="center" vertical="center"/>
    </xf>
    <xf numFmtId="0" fontId="8" fillId="0" borderId="0" xfId="1" applyAlignment="1" applyProtection="1">
      <alignment horizontal="center"/>
    </xf>
    <xf numFmtId="0" fontId="12" fillId="0" borderId="0" xfId="1" applyFont="1" applyBorder="1" applyAlignment="1" applyProtection="1">
      <alignment horizontal="distributed" vertical="center" wrapText="1"/>
    </xf>
    <xf numFmtId="179" fontId="12" fillId="4" borderId="0" xfId="3" applyNumberFormat="1" applyFont="1" applyFill="1" applyBorder="1" applyAlignment="1" applyProtection="1">
      <alignment vertical="center"/>
    </xf>
    <xf numFmtId="179" fontId="12" fillId="0" borderId="0" xfId="3" applyNumberFormat="1" applyFont="1" applyBorder="1" applyAlignment="1" applyProtection="1">
      <alignment vertical="center"/>
    </xf>
    <xf numFmtId="179" fontId="12" fillId="4" borderId="0" xfId="1" applyNumberFormat="1" applyFont="1" applyFill="1" applyBorder="1" applyAlignment="1" applyProtection="1">
      <alignment vertical="center"/>
    </xf>
    <xf numFmtId="179" fontId="12" fillId="0" borderId="0" xfId="3" applyNumberFormat="1" applyFont="1" applyBorder="1" applyAlignment="1" applyProtection="1">
      <alignment horizontal="right" vertical="center"/>
    </xf>
    <xf numFmtId="179" fontId="8" fillId="4" borderId="0" xfId="1" applyNumberFormat="1" applyFill="1" applyAlignment="1" applyProtection="1">
      <alignment horizontal="center"/>
    </xf>
    <xf numFmtId="0" fontId="82" fillId="0" borderId="0" xfId="1" applyFont="1" applyProtection="1"/>
    <xf numFmtId="49" fontId="12" fillId="0" borderId="0" xfId="1" applyNumberFormat="1" applyFont="1" applyAlignment="1" applyProtection="1">
      <alignment horizontal="left" vertical="center"/>
    </xf>
    <xf numFmtId="179" fontId="12" fillId="4" borderId="0" xfId="1" applyNumberFormat="1" applyFont="1" applyFill="1" applyProtection="1"/>
    <xf numFmtId="49" fontId="12" fillId="0" borderId="0" xfId="1" quotePrefix="1" applyNumberFormat="1" applyFont="1" applyAlignment="1" applyProtection="1">
      <alignment horizontal="left" vertical="center"/>
    </xf>
    <xf numFmtId="0" fontId="8" fillId="0" borderId="0" xfId="1" applyAlignment="1" applyProtection="1">
      <alignment vertical="center"/>
    </xf>
    <xf numFmtId="0" fontId="22" fillId="0" borderId="0" xfId="1" applyFont="1" applyAlignment="1" applyProtection="1">
      <alignment vertical="center"/>
    </xf>
    <xf numFmtId="0" fontId="12" fillId="0" borderId="0" xfId="1" applyFont="1" applyAlignment="1" applyProtection="1">
      <alignment vertical="center"/>
    </xf>
    <xf numFmtId="0" fontId="12" fillId="0" borderId="53" xfId="1" applyFont="1" applyBorder="1" applyAlignment="1" applyProtection="1">
      <alignment horizontal="centerContinuous" vertical="center"/>
    </xf>
    <xf numFmtId="0" fontId="12" fillId="0" borderId="52" xfId="1" applyFont="1" applyBorder="1" applyAlignment="1" applyProtection="1">
      <alignment horizontal="centerContinuous" vertical="center"/>
    </xf>
    <xf numFmtId="0" fontId="12" fillId="0" borderId="51" xfId="1" applyFont="1" applyBorder="1" applyAlignment="1" applyProtection="1">
      <alignment horizontal="centerContinuous" vertical="center"/>
    </xf>
    <xf numFmtId="0" fontId="18" fillId="0" borderId="46" xfId="1" applyFont="1" applyBorder="1" applyAlignment="1" applyProtection="1">
      <alignment horizontal="center" vertical="center" wrapText="1"/>
    </xf>
    <xf numFmtId="0" fontId="12" fillId="0" borderId="49" xfId="1" applyFont="1" applyBorder="1" applyAlignment="1" applyProtection="1">
      <alignment horizontal="center"/>
    </xf>
    <xf numFmtId="0" fontId="12" fillId="0" borderId="48" xfId="1" applyFont="1" applyBorder="1" applyAlignment="1" applyProtection="1">
      <alignment horizontal="right" vertical="center"/>
    </xf>
    <xf numFmtId="0" fontId="21" fillId="0" borderId="46" xfId="1" applyFont="1" applyBorder="1" applyAlignment="1" applyProtection="1">
      <alignment horizontal="right" vertical="center" wrapText="1"/>
    </xf>
    <xf numFmtId="0" fontId="12" fillId="0" borderId="47" xfId="1" applyFont="1" applyBorder="1" applyAlignment="1" applyProtection="1">
      <alignment horizontal="distributed" vertical="center" wrapText="1"/>
    </xf>
    <xf numFmtId="38" fontId="12" fillId="0" borderId="48" xfId="3" applyFont="1" applyBorder="1" applyAlignment="1" applyProtection="1">
      <alignment horizontal="right" vertical="center" wrapText="1"/>
    </xf>
    <xf numFmtId="38" fontId="12" fillId="0" borderId="47" xfId="3" applyFont="1" applyBorder="1" applyAlignment="1" applyProtection="1">
      <alignment vertical="center"/>
    </xf>
    <xf numFmtId="176" fontId="12" fillId="0" borderId="48" xfId="1" applyNumberFormat="1" applyFont="1" applyBorder="1" applyAlignment="1" applyProtection="1">
      <alignment vertical="center"/>
    </xf>
    <xf numFmtId="38" fontId="19" fillId="0" borderId="46" xfId="3" applyFont="1" applyBorder="1" applyAlignment="1" applyProtection="1">
      <alignment vertical="center"/>
    </xf>
    <xf numFmtId="0" fontId="12" fillId="0" borderId="0" xfId="1" applyFont="1" applyAlignment="1" applyProtection="1">
      <alignment horizontal="distributed" vertical="center" wrapText="1"/>
    </xf>
    <xf numFmtId="38" fontId="12" fillId="0" borderId="0" xfId="3" applyFont="1" applyBorder="1" applyAlignment="1" applyProtection="1">
      <alignment horizontal="right" vertical="center" wrapText="1"/>
    </xf>
    <xf numFmtId="38" fontId="12" fillId="0" borderId="0" xfId="3" applyFont="1" applyBorder="1" applyAlignment="1" applyProtection="1">
      <alignment vertical="center"/>
    </xf>
    <xf numFmtId="176" fontId="12" fillId="0" borderId="0" xfId="1" applyNumberFormat="1" applyFont="1" applyAlignment="1" applyProtection="1">
      <alignment vertical="center"/>
    </xf>
    <xf numFmtId="38" fontId="19" fillId="0" borderId="0" xfId="3" applyFont="1" applyBorder="1" applyAlignment="1" applyProtection="1">
      <alignment vertical="center"/>
    </xf>
    <xf numFmtId="0" fontId="62" fillId="0" borderId="0" xfId="1" applyFont="1" applyAlignment="1" applyProtection="1">
      <alignment horizontal="right"/>
    </xf>
    <xf numFmtId="0" fontId="8" fillId="0" borderId="45" xfId="1" applyBorder="1" applyAlignment="1" applyProtection="1">
      <alignment horizontal="right"/>
    </xf>
    <xf numFmtId="0" fontId="8" fillId="0" borderId="44" xfId="1" applyBorder="1" applyAlignment="1" applyProtection="1">
      <alignment horizontal="center" vertical="center"/>
    </xf>
    <xf numFmtId="178" fontId="8" fillId="0" borderId="42" xfId="1" applyNumberFormat="1" applyBorder="1" applyProtection="1"/>
    <xf numFmtId="177" fontId="8" fillId="0" borderId="41" xfId="1" applyNumberFormat="1" applyBorder="1" applyAlignment="1" applyProtection="1">
      <alignment horizontal="center" vertical="center"/>
    </xf>
    <xf numFmtId="177" fontId="8" fillId="0" borderId="39" xfId="1" applyNumberFormat="1" applyBorder="1" applyAlignment="1" applyProtection="1">
      <alignment horizontal="center" vertical="center"/>
    </xf>
    <xf numFmtId="0" fontId="0" fillId="0" borderId="0" xfId="0" applyProtection="1">
      <alignment vertical="center"/>
    </xf>
    <xf numFmtId="0" fontId="39" fillId="0" borderId="0" xfId="0" applyFont="1" applyProtection="1">
      <alignment vertical="center"/>
    </xf>
    <xf numFmtId="0" fontId="0" fillId="0" borderId="0" xfId="0" applyAlignment="1" applyProtection="1"/>
    <xf numFmtId="0" fontId="3" fillId="0" borderId="0" xfId="0" applyFont="1" applyAlignment="1" applyProtection="1"/>
    <xf numFmtId="0" fontId="3" fillId="0" borderId="0" xfId="0" applyFont="1" applyProtection="1">
      <alignment vertical="center"/>
    </xf>
    <xf numFmtId="0" fontId="0" fillId="0" borderId="1" xfId="0" applyBorder="1" applyAlignment="1" applyProtection="1">
      <alignment horizontal="center" vertical="center"/>
    </xf>
    <xf numFmtId="0" fontId="16" fillId="0" borderId="13" xfId="0" applyFont="1" applyBorder="1" applyAlignment="1" applyProtection="1">
      <alignment horizontal="right" vertical="center"/>
    </xf>
    <xf numFmtId="0" fontId="23" fillId="0" borderId="13" xfId="0" applyFont="1" applyBorder="1" applyAlignment="1" applyProtection="1">
      <alignment horizontal="right" vertical="center"/>
    </xf>
    <xf numFmtId="0" fontId="0" fillId="0" borderId="87" xfId="0" applyBorder="1" applyProtection="1">
      <alignment vertical="center"/>
    </xf>
    <xf numFmtId="0" fontId="0" fillId="0" borderId="1" xfId="0" applyBorder="1" applyProtection="1">
      <alignment vertical="center"/>
    </xf>
    <xf numFmtId="0" fontId="6" fillId="0" borderId="0" xfId="0" applyFont="1" applyAlignment="1" applyProtection="1">
      <alignment horizontal="center" vertical="center" wrapText="1"/>
    </xf>
    <xf numFmtId="0" fontId="0" fillId="0" borderId="0" xfId="0" applyAlignment="1" applyProtection="1">
      <alignment horizontal="right" vertical="center"/>
    </xf>
    <xf numFmtId="0" fontId="6" fillId="0" borderId="0" xfId="0" applyFont="1" applyAlignment="1" applyProtection="1"/>
    <xf numFmtId="0" fontId="0" fillId="0" borderId="0" xfId="0" applyBorder="1" applyProtection="1">
      <alignment vertical="center"/>
    </xf>
    <xf numFmtId="0" fontId="7" fillId="0" borderId="0" xfId="0" applyFont="1" applyProtection="1">
      <alignment vertical="center"/>
    </xf>
    <xf numFmtId="0" fontId="54" fillId="0" borderId="0" xfId="0" applyFont="1" applyProtection="1">
      <alignment vertical="center"/>
    </xf>
    <xf numFmtId="20" fontId="67" fillId="0" borderId="0" xfId="0" applyNumberFormat="1" applyFont="1" applyProtection="1">
      <alignment vertical="center"/>
    </xf>
    <xf numFmtId="0" fontId="19" fillId="0" borderId="0" xfId="1" applyFont="1" applyAlignment="1" applyProtection="1">
      <alignment horizontal="center" vertical="center"/>
    </xf>
    <xf numFmtId="0" fontId="18" fillId="0" borderId="0" xfId="1" applyFont="1" applyAlignment="1" applyProtection="1">
      <alignment horizontal="right"/>
    </xf>
    <xf numFmtId="0" fontId="18" fillId="0" borderId="0" xfId="1" applyFont="1" applyAlignment="1" applyProtection="1"/>
    <xf numFmtId="0" fontId="18" fillId="0" borderId="0" xfId="1" applyFont="1" applyBorder="1" applyAlignment="1" applyProtection="1"/>
    <xf numFmtId="0" fontId="18" fillId="0" borderId="0" xfId="1" applyFont="1" applyBorder="1" applyAlignment="1" applyProtection="1">
      <alignment horizontal="center" vertical="center" wrapText="1"/>
    </xf>
    <xf numFmtId="0" fontId="18" fillId="0" borderId="1" xfId="1" applyFont="1" applyBorder="1" applyAlignment="1" applyProtection="1">
      <alignment horizontal="center"/>
    </xf>
    <xf numFmtId="0" fontId="25" fillId="0" borderId="1" xfId="1" applyFont="1" applyBorder="1" applyAlignment="1" applyProtection="1">
      <alignment horizontal="center"/>
    </xf>
    <xf numFmtId="0" fontId="21" fillId="0" borderId="13" xfId="1" applyFont="1" applyBorder="1" applyAlignment="1" applyProtection="1">
      <alignment horizontal="right"/>
    </xf>
    <xf numFmtId="0" fontId="21" fillId="0" borderId="13" xfId="1" applyFont="1" applyBorder="1" applyAlignment="1" applyProtection="1">
      <alignment horizontal="right" vertical="center" wrapText="1"/>
    </xf>
    <xf numFmtId="0" fontId="21" fillId="0" borderId="0" xfId="1" applyFont="1" applyBorder="1" applyAlignment="1" applyProtection="1">
      <alignment horizontal="right" vertical="center" wrapText="1"/>
    </xf>
    <xf numFmtId="38" fontId="18" fillId="8" borderId="64" xfId="1" applyNumberFormat="1" applyFont="1" applyFill="1" applyBorder="1" applyAlignment="1" applyProtection="1">
      <alignment vertical="center"/>
    </xf>
    <xf numFmtId="0" fontId="83" fillId="0" borderId="0" xfId="1" applyFont="1" applyProtection="1"/>
    <xf numFmtId="0" fontId="18" fillId="0" borderId="0" xfId="1" quotePrefix="1" applyFont="1" applyAlignment="1" applyProtection="1">
      <alignment horizontal="left"/>
    </xf>
    <xf numFmtId="0" fontId="8" fillId="0" borderId="0" xfId="1" quotePrefix="1" applyAlignment="1" applyProtection="1">
      <alignment horizontal="left" vertical="center"/>
    </xf>
    <xf numFmtId="0" fontId="8" fillId="0" borderId="0" xfId="1" quotePrefix="1" applyAlignment="1" applyProtection="1">
      <alignment horizontal="right" vertical="center"/>
    </xf>
    <xf numFmtId="0" fontId="26" fillId="0" borderId="0" xfId="1" applyFont="1" applyAlignment="1" applyProtection="1">
      <alignment vertical="center"/>
    </xf>
    <xf numFmtId="0" fontId="27" fillId="0" borderId="0" xfId="1" applyFont="1" applyAlignment="1" applyProtection="1">
      <alignment vertical="center"/>
    </xf>
    <xf numFmtId="0" fontId="18" fillId="0" borderId="49" xfId="1" applyFont="1" applyBorder="1" applyAlignment="1" applyProtection="1">
      <alignment horizontal="center"/>
    </xf>
    <xf numFmtId="0" fontId="25" fillId="0" borderId="49" xfId="1" applyFont="1" applyBorder="1" applyAlignment="1" applyProtection="1">
      <alignment horizontal="center"/>
    </xf>
    <xf numFmtId="0" fontId="21" fillId="0" borderId="50" xfId="1" applyFont="1" applyBorder="1" applyAlignment="1" applyProtection="1">
      <alignment horizontal="right"/>
    </xf>
    <xf numFmtId="0" fontId="21" fillId="0" borderId="50" xfId="1" applyFont="1" applyBorder="1" applyAlignment="1" applyProtection="1">
      <alignment horizontal="right" vertical="center" wrapText="1"/>
    </xf>
    <xf numFmtId="0" fontId="21" fillId="0" borderId="48" xfId="1" applyFont="1" applyBorder="1" applyAlignment="1" applyProtection="1">
      <alignment horizontal="right" vertical="center" wrapText="1"/>
    </xf>
    <xf numFmtId="0" fontId="28" fillId="0" borderId="60" xfId="1" applyFont="1" applyBorder="1" applyAlignment="1" applyProtection="1">
      <alignment vertical="center" wrapText="1"/>
    </xf>
    <xf numFmtId="38" fontId="55" fillId="0" borderId="61" xfId="3" applyFont="1" applyBorder="1" applyAlignment="1" applyProtection="1">
      <alignment horizontal="right" vertical="center" wrapText="1"/>
    </xf>
    <xf numFmtId="38" fontId="55" fillId="0" borderId="58" xfId="3" applyFont="1" applyBorder="1" applyAlignment="1" applyProtection="1">
      <alignment vertical="center"/>
    </xf>
    <xf numFmtId="38" fontId="55" fillId="0" borderId="58" xfId="3" applyFont="1" applyBorder="1" applyAlignment="1" applyProtection="1">
      <alignment horizontal="right" vertical="center" wrapText="1"/>
    </xf>
    <xf numFmtId="176" fontId="55" fillId="0" borderId="58" xfId="1" applyNumberFormat="1" applyFont="1" applyBorder="1" applyAlignment="1" applyProtection="1">
      <alignment vertical="center"/>
    </xf>
    <xf numFmtId="38" fontId="55" fillId="0" borderId="59" xfId="3" applyFont="1" applyBorder="1" applyAlignment="1" applyProtection="1">
      <alignment horizontal="right" vertical="center" wrapText="1"/>
    </xf>
    <xf numFmtId="38" fontId="69" fillId="0" borderId="51" xfId="3" applyFont="1" applyBorder="1" applyAlignment="1" applyProtection="1">
      <alignment vertical="center"/>
    </xf>
    <xf numFmtId="0" fontId="8" fillId="0" borderId="0" xfId="1" applyFont="1" applyProtection="1"/>
    <xf numFmtId="0" fontId="62" fillId="0" borderId="0" xfId="1" applyFont="1" applyProtection="1"/>
    <xf numFmtId="0" fontId="8" fillId="0" borderId="45" xfId="1" applyBorder="1" applyAlignment="1" applyProtection="1">
      <alignment horizontal="center"/>
    </xf>
    <xf numFmtId="178" fontId="8" fillId="0" borderId="42" xfId="1" applyNumberFormat="1" applyFont="1" applyBorder="1" applyProtection="1"/>
    <xf numFmtId="0" fontId="8" fillId="0" borderId="123" xfId="1" applyBorder="1" applyAlignment="1" applyProtection="1">
      <alignment horizontal="left"/>
    </xf>
    <xf numFmtId="0" fontId="8" fillId="0" borderId="0" xfId="1" applyAlignment="1" applyProtection="1"/>
    <xf numFmtId="0" fontId="8" fillId="0" borderId="0" xfId="1" applyBorder="1" applyProtection="1"/>
    <xf numFmtId="0" fontId="8" fillId="0" borderId="1" xfId="1" applyBorder="1" applyAlignment="1" applyProtection="1">
      <alignment horizontal="center" vertical="center"/>
    </xf>
    <xf numFmtId="185" fontId="8" fillId="0" borderId="0" xfId="1" applyNumberFormat="1" applyProtection="1"/>
    <xf numFmtId="178" fontId="8" fillId="0" borderId="0" xfId="1" applyNumberFormat="1" applyProtection="1"/>
    <xf numFmtId="177" fontId="8" fillId="0" borderId="42" xfId="1" applyNumberFormat="1" applyFont="1" applyBorder="1" applyAlignment="1" applyProtection="1">
      <alignment shrinkToFit="1"/>
    </xf>
    <xf numFmtId="183" fontId="8" fillId="0" borderId="0" xfId="1" applyNumberFormat="1" applyProtection="1"/>
    <xf numFmtId="0" fontId="8" fillId="0" borderId="1" xfId="1" applyBorder="1" applyAlignment="1" applyProtection="1">
      <alignment horizontal="center"/>
    </xf>
    <xf numFmtId="178" fontId="75" fillId="0" borderId="0" xfId="1" applyNumberFormat="1" applyFont="1" applyProtection="1"/>
    <xf numFmtId="0" fontId="8" fillId="0" borderId="0" xfId="1" applyAlignment="1" applyProtection="1">
      <alignment shrinkToFit="1"/>
    </xf>
    <xf numFmtId="178" fontId="8" fillId="0" borderId="0" xfId="2" applyNumberFormat="1" applyFont="1" applyAlignment="1" applyProtection="1"/>
    <xf numFmtId="178" fontId="8" fillId="0" borderId="40" xfId="1" applyNumberFormat="1" applyFont="1" applyBorder="1" applyAlignment="1" applyProtection="1">
      <alignment horizontal="right"/>
    </xf>
    <xf numFmtId="177" fontId="8" fillId="0" borderId="40" xfId="1" applyNumberFormat="1" applyFont="1" applyBorder="1" applyAlignment="1" applyProtection="1">
      <alignment shrinkToFit="1"/>
    </xf>
    <xf numFmtId="0" fontId="8" fillId="0" borderId="45" xfId="1" applyFont="1" applyBorder="1" applyAlignment="1" applyProtection="1">
      <alignment horizontal="center"/>
    </xf>
    <xf numFmtId="0" fontId="8" fillId="0" borderId="123" xfId="1" applyFont="1" applyBorder="1" applyAlignment="1" applyProtection="1">
      <alignment horizontal="left"/>
    </xf>
    <xf numFmtId="0" fontId="30" fillId="0" borderId="0" xfId="0" applyFont="1" applyAlignment="1" applyProtection="1">
      <alignment horizontal="center" vertical="center"/>
    </xf>
    <xf numFmtId="0" fontId="0" fillId="0" borderId="0" xfId="0" applyAlignment="1" applyProtection="1">
      <alignment horizontal="right"/>
    </xf>
    <xf numFmtId="0" fontId="0" fillId="0" borderId="0" xfId="0" applyAlignment="1" applyProtection="1">
      <alignment horizontal="center" vertical="center"/>
    </xf>
    <xf numFmtId="0" fontId="6" fillId="0" borderId="0" xfId="0" applyFont="1" applyProtection="1">
      <alignment vertical="center"/>
    </xf>
    <xf numFmtId="0" fontId="16" fillId="0" borderId="0" xfId="0" applyFont="1" applyAlignment="1" applyProtection="1">
      <alignment horizontal="right" vertical="center"/>
    </xf>
    <xf numFmtId="38" fontId="23" fillId="0" borderId="0" xfId="2" applyFont="1" applyAlignment="1" applyProtection="1">
      <alignment horizontal="right" vertical="center"/>
    </xf>
    <xf numFmtId="38" fontId="53" fillId="8" borderId="64" xfId="2" applyFont="1" applyFill="1" applyBorder="1" applyProtection="1">
      <alignment vertical="center"/>
    </xf>
    <xf numFmtId="0" fontId="56" fillId="0" borderId="0" xfId="0" applyFont="1" applyProtection="1">
      <alignment vertical="center"/>
    </xf>
    <xf numFmtId="0" fontId="34" fillId="0" borderId="0" xfId="4" applyProtection="1"/>
    <xf numFmtId="0" fontId="57" fillId="0" borderId="0" xfId="4" applyFont="1" applyProtection="1"/>
    <xf numFmtId="0" fontId="36" fillId="0" borderId="0" xfId="4" applyFont="1" applyProtection="1"/>
    <xf numFmtId="0" fontId="34" fillId="0" borderId="0" xfId="4" applyAlignment="1" applyProtection="1"/>
    <xf numFmtId="0" fontId="34" fillId="0" borderId="0" xfId="4" applyAlignment="1" applyProtection="1">
      <alignment horizontal="right"/>
    </xf>
    <xf numFmtId="0" fontId="34" fillId="0" borderId="1" xfId="4" applyBorder="1" applyAlignment="1" applyProtection="1">
      <alignment horizontal="center" vertical="center"/>
    </xf>
    <xf numFmtId="0" fontId="37" fillId="0" borderId="1" xfId="4" applyFont="1" applyBorder="1" applyAlignment="1" applyProtection="1">
      <alignment horizontal="center" vertical="center" wrapText="1"/>
    </xf>
    <xf numFmtId="0" fontId="34" fillId="0" borderId="1" xfId="4" applyBorder="1" applyAlignment="1" applyProtection="1">
      <alignment vertical="center"/>
    </xf>
    <xf numFmtId="0" fontId="34" fillId="0" borderId="1" xfId="4" applyBorder="1" applyAlignment="1" applyProtection="1">
      <alignment wrapText="1"/>
    </xf>
    <xf numFmtId="0" fontId="51" fillId="0" borderId="0" xfId="4" applyFont="1" applyProtection="1"/>
    <xf numFmtId="0" fontId="15" fillId="0" borderId="0" xfId="0" applyFont="1" applyProtection="1">
      <alignment vertical="center"/>
    </xf>
    <xf numFmtId="0" fontId="0" fillId="0" borderId="25" xfId="0" applyBorder="1" applyAlignment="1" applyProtection="1">
      <alignment horizontal="center" vertical="center"/>
    </xf>
    <xf numFmtId="0" fontId="16" fillId="0" borderId="43" xfId="0" applyFont="1" applyBorder="1" applyAlignment="1" applyProtection="1">
      <alignment horizontal="center" vertical="center" wrapText="1"/>
    </xf>
    <xf numFmtId="0" fontId="23" fillId="0" borderId="65" xfId="0" applyFont="1" applyBorder="1" applyAlignment="1" applyProtection="1">
      <alignment horizontal="right" vertical="center"/>
    </xf>
    <xf numFmtId="176" fontId="0" fillId="0" borderId="17" xfId="0" applyNumberFormat="1" applyBorder="1" applyAlignment="1" applyProtection="1">
      <alignment horizontal="center" vertical="center"/>
    </xf>
    <xf numFmtId="176" fontId="0" fillId="0" borderId="70" xfId="0" applyNumberFormat="1" applyBorder="1" applyAlignment="1" applyProtection="1">
      <alignment horizontal="center" vertical="center"/>
    </xf>
    <xf numFmtId="0" fontId="0" fillId="0" borderId="33" xfId="0" applyBorder="1" applyAlignment="1" applyProtection="1">
      <alignment horizontal="distributed" vertical="center" wrapText="1"/>
    </xf>
    <xf numFmtId="0" fontId="0" fillId="0" borderId="17" xfId="0" applyBorder="1" applyAlignment="1" applyProtection="1">
      <alignment horizontal="center" vertical="center" wrapText="1"/>
    </xf>
    <xf numFmtId="0" fontId="0" fillId="0" borderId="72" xfId="0" applyBorder="1" applyAlignment="1" applyProtection="1">
      <alignment horizontal="distributed" vertical="center" wrapText="1"/>
    </xf>
    <xf numFmtId="0" fontId="0" fillId="0" borderId="73" xfId="0" applyBorder="1" applyAlignment="1" applyProtection="1">
      <alignment horizontal="center" vertical="center"/>
    </xf>
    <xf numFmtId="176" fontId="0" fillId="0" borderId="35" xfId="0" applyNumberFormat="1" applyBorder="1" applyAlignment="1" applyProtection="1">
      <alignment horizontal="center" vertical="center"/>
    </xf>
    <xf numFmtId="0" fontId="31" fillId="0" borderId="0" xfId="0" applyFont="1"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vertical="center"/>
    </xf>
    <xf numFmtId="179" fontId="16" fillId="0" borderId="28" xfId="0" applyNumberFormat="1" applyFont="1" applyBorder="1" applyProtection="1">
      <alignment vertical="center"/>
    </xf>
    <xf numFmtId="179" fontId="23" fillId="0" borderId="34" xfId="0" applyNumberFormat="1" applyFont="1" applyBorder="1" applyProtection="1">
      <alignment vertical="center"/>
    </xf>
    <xf numFmtId="176" fontId="0" fillId="8" borderId="0" xfId="0" applyNumberFormat="1" applyFill="1" applyProtection="1">
      <alignment vertical="center"/>
    </xf>
    <xf numFmtId="0" fontId="4" fillId="0" borderId="0" xfId="0" applyFont="1" applyProtection="1">
      <alignment vertical="center"/>
    </xf>
    <xf numFmtId="0" fontId="70" fillId="0" borderId="0" xfId="0" applyFont="1" applyProtection="1">
      <alignment vertical="center"/>
    </xf>
    <xf numFmtId="0" fontId="0" fillId="0" borderId="20" xfId="0" applyBorder="1" applyProtection="1">
      <alignment vertical="center"/>
    </xf>
    <xf numFmtId="178" fontId="33" fillId="0" borderId="0" xfId="0" applyNumberFormat="1" applyFont="1" applyBorder="1" applyAlignment="1" applyProtection="1">
      <alignment vertical="center" shrinkToFit="1"/>
    </xf>
    <xf numFmtId="178" fontId="33" fillId="0" borderId="0" xfId="0" applyNumberFormat="1" applyFont="1" applyAlignment="1" applyProtection="1">
      <alignment vertical="center" shrinkToFit="1"/>
    </xf>
    <xf numFmtId="178" fontId="33" fillId="0" borderId="0" xfId="0" applyNumberFormat="1" applyFont="1" applyProtection="1">
      <alignment vertical="center"/>
    </xf>
    <xf numFmtId="0" fontId="8" fillId="0" borderId="1" xfId="1" applyBorder="1" applyProtection="1"/>
    <xf numFmtId="178" fontId="62" fillId="0" borderId="1" xfId="1" applyNumberFormat="1" applyFont="1" applyBorder="1" applyProtection="1"/>
    <xf numFmtId="178" fontId="33" fillId="0" borderId="18" xfId="0" applyNumberFormat="1" applyFont="1" applyBorder="1" applyAlignment="1" applyProtection="1">
      <alignment vertical="center" shrinkToFit="1"/>
    </xf>
    <xf numFmtId="178" fontId="8" fillId="0" borderId="1" xfId="1" applyNumberFormat="1" applyBorder="1" applyProtection="1"/>
    <xf numFmtId="0" fontId="8" fillId="0" borderId="11" xfId="1" applyBorder="1" applyProtection="1"/>
    <xf numFmtId="3" fontId="8" fillId="0" borderId="11" xfId="1" applyNumberFormat="1" applyBorder="1" applyProtection="1"/>
    <xf numFmtId="0" fontId="8" fillId="0" borderId="1" xfId="1" applyBorder="1" applyAlignment="1" applyProtection="1">
      <alignment horizontal="center" shrinkToFit="1"/>
    </xf>
    <xf numFmtId="178" fontId="8" fillId="0" borderId="1" xfId="1" applyNumberFormat="1" applyBorder="1" applyAlignment="1" applyProtection="1">
      <alignment horizontal="right"/>
    </xf>
    <xf numFmtId="178" fontId="88" fillId="0" borderId="1" xfId="1" applyNumberFormat="1" applyFont="1" applyBorder="1" applyAlignment="1" applyProtection="1">
      <alignment shrinkToFit="1"/>
    </xf>
    <xf numFmtId="178" fontId="0" fillId="0" borderId="0" xfId="0" applyNumberFormat="1" applyProtection="1">
      <alignment vertical="center"/>
    </xf>
    <xf numFmtId="178" fontId="8" fillId="0" borderId="1" xfId="1" applyNumberFormat="1" applyBorder="1" applyAlignment="1" applyProtection="1">
      <alignment shrinkToFit="1"/>
    </xf>
    <xf numFmtId="178" fontId="8" fillId="0" borderId="1" xfId="1" applyNumberFormat="1" applyBorder="1" applyAlignment="1" applyProtection="1">
      <alignment horizontal="right" shrinkToFit="1"/>
    </xf>
    <xf numFmtId="178" fontId="8" fillId="0" borderId="1" xfId="1" applyNumberFormat="1" applyFill="1" applyBorder="1" applyAlignment="1" applyProtection="1">
      <alignment shrinkToFit="1"/>
    </xf>
    <xf numFmtId="0" fontId="31" fillId="0" borderId="0" xfId="0" applyFont="1" applyProtection="1">
      <alignment vertical="center"/>
    </xf>
    <xf numFmtId="178" fontId="3" fillId="0" borderId="1" xfId="0" applyNumberFormat="1" applyFont="1" applyBorder="1" applyProtection="1">
      <alignment vertical="center"/>
    </xf>
    <xf numFmtId="0" fontId="38" fillId="4" borderId="18" xfId="0" applyFont="1" applyFill="1" applyBorder="1" applyAlignment="1" applyProtection="1">
      <alignment horizontal="center" vertical="center"/>
    </xf>
    <xf numFmtId="0" fontId="45" fillId="4" borderId="0" xfId="0" applyFont="1" applyFill="1" applyAlignment="1" applyProtection="1">
      <alignment horizontal="center" vertical="center"/>
    </xf>
    <xf numFmtId="0" fontId="0" fillId="0" borderId="64" xfId="0" applyBorder="1" applyProtection="1">
      <alignment vertical="center"/>
    </xf>
    <xf numFmtId="0" fontId="46" fillId="0" borderId="0" xfId="0" applyFont="1" applyProtection="1">
      <alignment vertical="center"/>
    </xf>
    <xf numFmtId="14" fontId="0" fillId="2" borderId="1" xfId="0" applyNumberFormat="1" applyFill="1" applyBorder="1" applyProtection="1">
      <alignment vertical="center"/>
      <protection locked="0"/>
    </xf>
    <xf numFmtId="0" fontId="4" fillId="2" borderId="1" xfId="0" applyFont="1" applyFill="1" applyBorder="1" applyProtection="1">
      <alignment vertical="center"/>
      <protection locked="0"/>
    </xf>
    <xf numFmtId="178" fontId="33" fillId="2" borderId="1" xfId="0" applyNumberFormat="1" applyFont="1" applyFill="1" applyBorder="1" applyProtection="1">
      <alignment vertical="center"/>
      <protection locked="0"/>
    </xf>
    <xf numFmtId="0" fontId="0" fillId="0" borderId="0" xfId="0" applyAlignment="1" applyProtection="1">
      <alignment horizontal="left"/>
    </xf>
    <xf numFmtId="0" fontId="40" fillId="0" borderId="0" xfId="0" applyFont="1" applyProtection="1">
      <alignment vertical="center"/>
    </xf>
    <xf numFmtId="0" fontId="0" fillId="0" borderId="0" xfId="0" applyBorder="1" applyAlignment="1" applyProtection="1">
      <alignment horizontal="left"/>
    </xf>
    <xf numFmtId="0" fontId="41" fillId="0" borderId="0" xfId="0" applyFont="1" applyFill="1" applyBorder="1" applyAlignment="1" applyProtection="1">
      <alignment horizontal="center" vertical="center"/>
    </xf>
    <xf numFmtId="5" fontId="42" fillId="0" borderId="0" xfId="0" applyNumberFormat="1" applyFont="1" applyProtection="1">
      <alignment vertical="center"/>
    </xf>
    <xf numFmtId="0" fontId="42" fillId="0" borderId="0" xfId="0" applyFont="1" applyProtection="1">
      <alignment vertical="center"/>
    </xf>
    <xf numFmtId="0" fontId="44" fillId="0" borderId="0" xfId="0" applyFont="1" applyProtection="1">
      <alignment vertical="center"/>
    </xf>
    <xf numFmtId="0" fontId="0" fillId="0" borderId="0" xfId="0" applyBorder="1" applyAlignment="1" applyProtection="1">
      <alignment horizontal="center"/>
    </xf>
    <xf numFmtId="0" fontId="0" fillId="0" borderId="0" xfId="0" applyBorder="1" applyAlignment="1" applyProtection="1"/>
    <xf numFmtId="0" fontId="0" fillId="0" borderId="0" xfId="0" applyBorder="1" applyAlignment="1" applyProtection="1">
      <alignment vertical="center"/>
    </xf>
    <xf numFmtId="176" fontId="0" fillId="0" borderId="0" xfId="0" applyNumberFormat="1" applyProtection="1">
      <alignment vertical="center"/>
    </xf>
    <xf numFmtId="0" fontId="5" fillId="0" borderId="1" xfId="0" applyFont="1" applyBorder="1" applyProtection="1">
      <alignment vertical="center"/>
    </xf>
    <xf numFmtId="38" fontId="0" fillId="0" borderId="1" xfId="2" applyFont="1" applyBorder="1" applyProtection="1">
      <alignment vertical="center"/>
    </xf>
    <xf numFmtId="38" fontId="0" fillId="0" borderId="1" xfId="2" applyFont="1" applyFill="1" applyBorder="1" applyProtection="1">
      <alignment vertical="center"/>
    </xf>
    <xf numFmtId="0" fontId="0" fillId="0" borderId="13" xfId="0" applyBorder="1" applyAlignment="1" applyProtection="1">
      <alignment vertical="center" wrapText="1"/>
    </xf>
    <xf numFmtId="0" fontId="51" fillId="0" borderId="0" xfId="0" applyFont="1" applyProtection="1">
      <alignment vertical="center"/>
    </xf>
    <xf numFmtId="0" fontId="0" fillId="0" borderId="12" xfId="0" applyBorder="1" applyProtection="1">
      <alignment vertical="center"/>
    </xf>
    <xf numFmtId="0" fontId="0" fillId="0" borderId="6" xfId="0" applyBorder="1" applyAlignment="1" applyProtection="1">
      <alignment horizontal="center" vertical="center"/>
    </xf>
    <xf numFmtId="0" fontId="0" fillId="0" borderId="6" xfId="0" applyBorder="1" applyAlignment="1" applyProtection="1">
      <alignment horizontal="center" vertical="center" wrapText="1"/>
    </xf>
    <xf numFmtId="0" fontId="0" fillId="0" borderId="6" xfId="0" applyBorder="1" applyProtection="1">
      <alignment vertical="center"/>
    </xf>
    <xf numFmtId="0" fontId="0" fillId="0" borderId="1" xfId="0" applyBorder="1" applyAlignment="1" applyProtection="1">
      <alignment horizontal="center" vertical="center" wrapText="1"/>
    </xf>
    <xf numFmtId="182" fontId="0" fillId="0" borderId="12" xfId="0" applyNumberFormat="1" applyBorder="1" applyProtection="1">
      <alignment vertical="center"/>
    </xf>
    <xf numFmtId="0" fontId="0" fillId="0" borderId="1" xfId="0" applyFill="1" applyBorder="1" applyProtection="1">
      <alignment vertical="center"/>
    </xf>
    <xf numFmtId="0" fontId="0" fillId="0" borderId="10" xfId="0" applyBorder="1" applyProtection="1">
      <alignment vertical="center"/>
    </xf>
    <xf numFmtId="0" fontId="0" fillId="0" borderId="11" xfId="0" applyBorder="1" applyAlignment="1" applyProtection="1">
      <alignment horizontal="right" vertical="center"/>
    </xf>
    <xf numFmtId="0" fontId="0" fillId="0" borderId="0" xfId="0" applyFill="1" applyBorder="1" applyProtection="1">
      <alignment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right" vertical="center"/>
    </xf>
    <xf numFmtId="176" fontId="0" fillId="0" borderId="0" xfId="0" applyNumberFormat="1" applyFill="1" applyBorder="1" applyProtection="1">
      <alignment vertical="center"/>
    </xf>
    <xf numFmtId="181" fontId="0" fillId="0" borderId="0" xfId="0" applyNumberFormat="1" applyFill="1" applyBorder="1" applyProtection="1">
      <alignment vertical="center"/>
    </xf>
    <xf numFmtId="0" fontId="0" fillId="0" borderId="0" xfId="0" applyFill="1" applyBorder="1" applyAlignment="1" applyProtection="1">
      <alignment horizontal="center" vertical="center" wrapText="1"/>
    </xf>
    <xf numFmtId="182" fontId="0" fillId="0" borderId="0" xfId="0" applyNumberFormat="1" applyFill="1" applyBorder="1" applyProtection="1">
      <alignment vertical="center"/>
    </xf>
    <xf numFmtId="0" fontId="0" fillId="0" borderId="0" xfId="0" applyBorder="1" applyAlignment="1" applyProtection="1">
      <alignment horizontal="center" vertical="center"/>
    </xf>
    <xf numFmtId="0" fontId="0" fillId="2" borderId="57" xfId="0" applyFill="1" applyBorder="1" applyProtection="1">
      <alignment vertical="center"/>
    </xf>
    <xf numFmtId="0" fontId="0" fillId="4" borderId="47" xfId="0" applyFill="1" applyBorder="1" applyProtection="1">
      <alignment vertical="center"/>
    </xf>
    <xf numFmtId="0" fontId="0" fillId="0" borderId="0" xfId="0" applyAlignment="1" applyProtection="1">
      <alignment horizontal="center"/>
    </xf>
    <xf numFmtId="0" fontId="0" fillId="0" borderId="103" xfId="0" applyBorder="1" applyAlignment="1" applyProtection="1">
      <alignment horizontal="center" vertical="center"/>
    </xf>
    <xf numFmtId="0" fontId="0" fillId="0" borderId="103" xfId="0" applyBorder="1" applyAlignment="1" applyProtection="1">
      <alignment horizontal="center" vertical="center" wrapText="1"/>
    </xf>
    <xf numFmtId="0" fontId="6" fillId="0" borderId="103" xfId="0" applyFont="1" applyBorder="1" applyAlignment="1" applyProtection="1">
      <alignment horizontal="center" vertical="center" wrapText="1"/>
    </xf>
    <xf numFmtId="0" fontId="31" fillId="0" borderId="103" xfId="0" applyFont="1" applyBorder="1" applyAlignment="1" applyProtection="1">
      <alignment horizontal="center" vertical="center" wrapText="1"/>
    </xf>
    <xf numFmtId="0" fontId="0" fillId="0" borderId="21" xfId="0" applyBorder="1" applyAlignment="1" applyProtection="1">
      <alignment horizontal="center" vertical="center"/>
    </xf>
    <xf numFmtId="0" fontId="0" fillId="0" borderId="86" xfId="0" applyBorder="1" applyProtection="1">
      <alignment vertical="center"/>
    </xf>
    <xf numFmtId="0" fontId="0" fillId="0" borderId="86" xfId="0" applyBorder="1" applyAlignment="1" applyProtection="1">
      <alignment horizontal="center" vertical="center"/>
    </xf>
    <xf numFmtId="0" fontId="0" fillId="0" borderId="10" xfId="0" applyBorder="1" applyAlignment="1" applyProtection="1">
      <alignment horizontal="center" vertical="center"/>
    </xf>
    <xf numFmtId="0" fontId="7" fillId="0" borderId="0" xfId="0" applyFont="1" applyAlignment="1" applyProtection="1">
      <alignment horizontal="center" vertical="center" wrapText="1"/>
    </xf>
    <xf numFmtId="0" fontId="44" fillId="0" borderId="0" xfId="0" applyFont="1" applyBorder="1" applyAlignment="1" applyProtection="1">
      <alignment horizontal="center" vertical="center"/>
    </xf>
    <xf numFmtId="5" fontId="0" fillId="0" borderId="1" xfId="0" applyNumberFormat="1" applyBorder="1" applyProtection="1">
      <alignment vertical="center"/>
    </xf>
    <xf numFmtId="0" fontId="65" fillId="0" borderId="0" xfId="0" applyFont="1" applyProtection="1">
      <alignment vertical="center"/>
    </xf>
    <xf numFmtId="0" fontId="0" fillId="0" borderId="0" xfId="0" applyBorder="1" applyAlignment="1" applyProtection="1">
      <alignment horizontal="right" vertical="center"/>
    </xf>
    <xf numFmtId="0" fontId="15" fillId="0" borderId="0" xfId="0" applyFont="1" applyAlignment="1" applyProtection="1">
      <alignment horizontal="center" vertical="center"/>
    </xf>
    <xf numFmtId="0" fontId="0" fillId="0" borderId="45" xfId="0" applyBorder="1" applyProtection="1">
      <alignment vertical="center"/>
    </xf>
    <xf numFmtId="0" fontId="0" fillId="0" borderId="42" xfId="0" applyBorder="1" applyAlignment="1" applyProtection="1">
      <alignment horizontal="right" vertical="center"/>
    </xf>
    <xf numFmtId="0" fontId="6" fillId="0" borderId="88" xfId="0" applyFont="1" applyBorder="1" applyAlignment="1" applyProtection="1">
      <alignment vertical="center" wrapText="1"/>
    </xf>
    <xf numFmtId="178" fontId="0" fillId="4" borderId="12" xfId="0" applyNumberFormat="1" applyFill="1" applyBorder="1" applyAlignment="1" applyProtection="1">
      <alignment horizontal="center" vertical="center"/>
    </xf>
    <xf numFmtId="176" fontId="0" fillId="0" borderId="10" xfId="0" applyNumberFormat="1" applyBorder="1" applyProtection="1">
      <alignment vertical="center"/>
    </xf>
    <xf numFmtId="0" fontId="4" fillId="0" borderId="42" xfId="0" applyFont="1" applyBorder="1" applyProtection="1">
      <alignment vertical="center"/>
    </xf>
    <xf numFmtId="0" fontId="0" fillId="0" borderId="40" xfId="0" applyBorder="1" applyProtection="1">
      <alignment vertical="center"/>
    </xf>
    <xf numFmtId="0" fontId="6" fillId="0" borderId="37" xfId="0" applyFont="1" applyBorder="1" applyAlignment="1" applyProtection="1">
      <alignment vertical="center" wrapText="1"/>
    </xf>
    <xf numFmtId="0" fontId="6" fillId="0" borderId="89" xfId="0" applyFont="1" applyBorder="1" applyAlignment="1" applyProtection="1">
      <alignment vertical="center" wrapText="1"/>
    </xf>
    <xf numFmtId="0" fontId="0" fillId="0" borderId="45" xfId="0" applyBorder="1" applyAlignment="1" applyProtection="1">
      <alignment vertical="center" shrinkToFit="1"/>
    </xf>
    <xf numFmtId="5" fontId="0" fillId="0" borderId="40" xfId="0" applyNumberFormat="1" applyBorder="1" applyProtection="1">
      <alignment vertical="center"/>
    </xf>
    <xf numFmtId="178" fontId="0" fillId="8" borderId="64" xfId="0" applyNumberFormat="1" applyFill="1" applyBorder="1" applyAlignment="1" applyProtection="1">
      <alignment horizontal="right" vertical="center"/>
    </xf>
    <xf numFmtId="0" fontId="15" fillId="0" borderId="19" xfId="0" applyFont="1" applyBorder="1" applyAlignment="1" applyProtection="1">
      <alignment horizontal="center" vertical="center"/>
    </xf>
    <xf numFmtId="0" fontId="0" fillId="4" borderId="0" xfId="0" applyFill="1" applyProtection="1">
      <alignment vertical="center"/>
    </xf>
    <xf numFmtId="176" fontId="42" fillId="0" borderId="0" xfId="0" applyNumberFormat="1" applyFont="1" applyProtection="1">
      <alignment vertical="center"/>
    </xf>
    <xf numFmtId="0" fontId="38" fillId="0" borderId="0" xfId="0" applyFont="1" applyAlignment="1" applyProtection="1">
      <alignment vertical="center"/>
    </xf>
    <xf numFmtId="0" fontId="45" fillId="0" borderId="0" xfId="0" applyFont="1" applyAlignment="1" applyProtection="1">
      <alignment vertical="center"/>
    </xf>
    <xf numFmtId="0" fontId="36" fillId="0" borderId="0" xfId="0" applyFont="1" applyAlignment="1" applyProtection="1">
      <alignment horizontal="left"/>
    </xf>
    <xf numFmtId="0" fontId="7"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184" fontId="7" fillId="0" borderId="0" xfId="0" applyNumberFormat="1" applyFont="1" applyFill="1" applyBorder="1" applyAlignment="1" applyProtection="1">
      <alignment horizontal="center" vertical="center" wrapText="1"/>
    </xf>
    <xf numFmtId="183" fontId="0" fillId="0" borderId="0" xfId="0" applyNumberFormat="1" applyProtection="1">
      <alignment vertical="center"/>
    </xf>
    <xf numFmtId="184" fontId="32" fillId="0" borderId="0" xfId="0" applyNumberFormat="1" applyFont="1" applyAlignment="1" applyProtection="1">
      <alignment horizontal="center" vertical="center" wrapText="1"/>
    </xf>
    <xf numFmtId="0" fontId="5" fillId="0" borderId="0" xfId="0" applyFont="1" applyAlignment="1" applyProtection="1">
      <alignment horizontal="left" vertical="top"/>
    </xf>
    <xf numFmtId="183" fontId="15" fillId="8" borderId="64" xfId="0" applyNumberFormat="1" applyFont="1" applyFill="1" applyBorder="1" applyAlignment="1" applyProtection="1">
      <alignment vertical="center"/>
    </xf>
    <xf numFmtId="0" fontId="0" fillId="0" borderId="0" xfId="0" applyAlignment="1" applyProtection="1">
      <alignment vertical="center" wrapText="1"/>
    </xf>
    <xf numFmtId="183" fontId="0" fillId="4" borderId="1" xfId="0" applyNumberFormat="1" applyFill="1" applyBorder="1" applyAlignment="1" applyProtection="1">
      <alignment horizontal="center" vertical="center"/>
    </xf>
    <xf numFmtId="183" fontId="0" fillId="4" borderId="1" xfId="0" applyNumberFormat="1" applyFill="1" applyBorder="1" applyProtection="1">
      <alignment vertical="center"/>
    </xf>
    <xf numFmtId="38" fontId="0" fillId="0" borderId="0" xfId="0" applyNumberFormat="1" applyFill="1" applyBorder="1" applyAlignment="1" applyProtection="1">
      <alignment horizontal="center" vertical="center"/>
    </xf>
    <xf numFmtId="0" fontId="5" fillId="0" borderId="0" xfId="0" applyFont="1" applyAlignment="1" applyProtection="1">
      <alignment horizontal="left" vertical="center"/>
    </xf>
    <xf numFmtId="0" fontId="40" fillId="0" borderId="0" xfId="0" applyFont="1" applyAlignment="1" applyProtection="1">
      <alignment horizontal="center" vertical="center"/>
    </xf>
    <xf numFmtId="178" fontId="0" fillId="8" borderId="64" xfId="2" applyNumberFormat="1" applyFont="1" applyFill="1" applyBorder="1" applyProtection="1">
      <alignment vertical="center"/>
    </xf>
    <xf numFmtId="38" fontId="0" fillId="0" borderId="0" xfId="2" applyFont="1" applyProtection="1">
      <alignment vertical="center"/>
    </xf>
    <xf numFmtId="0" fontId="0" fillId="0" borderId="0" xfId="0" applyFont="1" applyProtection="1">
      <alignment vertical="center"/>
    </xf>
    <xf numFmtId="0" fontId="53" fillId="0" borderId="0" xfId="0" applyFont="1" applyProtection="1">
      <alignment vertical="center"/>
    </xf>
    <xf numFmtId="3" fontId="0" fillId="0" borderId="0" xfId="0" applyNumberFormat="1" applyAlignment="1" applyProtection="1">
      <alignment horizontal="left" vertical="center"/>
    </xf>
    <xf numFmtId="3" fontId="0" fillId="0" borderId="0" xfId="0" applyNumberFormat="1" applyProtection="1">
      <alignment vertical="center"/>
    </xf>
    <xf numFmtId="192" fontId="0" fillId="2" borderId="1" xfId="0" applyNumberFormat="1" applyFill="1" applyBorder="1" applyAlignment="1" applyProtection="1">
      <alignment horizontal="center" vertical="center"/>
      <protection locked="0"/>
    </xf>
    <xf numFmtId="178" fontId="0" fillId="2" borderId="1" xfId="2" applyNumberFormat="1" applyFont="1" applyFill="1" applyBorder="1" applyProtection="1">
      <alignment vertical="center"/>
      <protection locked="0"/>
    </xf>
    <xf numFmtId="192" fontId="0" fillId="2" borderId="1" xfId="0" applyNumberFormat="1" applyFill="1" applyBorder="1" applyProtection="1">
      <alignment vertical="center"/>
      <protection locked="0"/>
    </xf>
    <xf numFmtId="178" fontId="0" fillId="2" borderId="13" xfId="2" applyNumberFormat="1" applyFont="1" applyFill="1" applyBorder="1" applyProtection="1">
      <alignment vertical="center"/>
      <protection locked="0"/>
    </xf>
    <xf numFmtId="0" fontId="38" fillId="4" borderId="0" xfId="0" applyFont="1" applyFill="1" applyProtection="1">
      <alignment vertical="center"/>
    </xf>
    <xf numFmtId="0" fontId="5" fillId="0" borderId="0" xfId="0" applyFont="1" applyProtection="1">
      <alignment vertical="center"/>
    </xf>
    <xf numFmtId="0" fontId="14" fillId="0" borderId="0" xfId="8">
      <alignment vertical="center"/>
    </xf>
    <xf numFmtId="0" fontId="18" fillId="0" borderId="0" xfId="9" applyFont="1" applyFill="1"/>
    <xf numFmtId="0" fontId="91" fillId="0" borderId="0" xfId="10">
      <alignment vertical="center"/>
    </xf>
    <xf numFmtId="0" fontId="14" fillId="0" borderId="0" xfId="8" applyAlignment="1">
      <alignment horizontal="center" vertical="center"/>
    </xf>
    <xf numFmtId="0" fontId="92" fillId="0" borderId="0" xfId="11" applyFont="1" applyFill="1" applyAlignment="1">
      <alignment horizontal="center" vertical="center"/>
    </xf>
    <xf numFmtId="0" fontId="93" fillId="0" borderId="0" xfId="11" applyFont="1" applyFill="1" applyAlignment="1">
      <alignment horizontal="right" vertical="center"/>
    </xf>
    <xf numFmtId="0" fontId="93" fillId="0" borderId="0" xfId="11" applyFont="1" applyFill="1" applyBorder="1" applyAlignment="1">
      <alignment horizontal="center" vertical="center"/>
    </xf>
    <xf numFmtId="0" fontId="14" fillId="0" borderId="0" xfId="8" applyAlignment="1">
      <alignment horizontal="left" vertical="center"/>
    </xf>
    <xf numFmtId="0" fontId="27" fillId="0" borderId="0" xfId="9" applyFont="1" applyFill="1" applyBorder="1" applyAlignment="1">
      <alignment horizontal="center" vertical="center" wrapText="1"/>
    </xf>
    <xf numFmtId="0" fontId="8" fillId="0" borderId="13" xfId="9" applyFont="1" applyFill="1" applyBorder="1" applyAlignment="1">
      <alignment horizontal="center" vertical="center" wrapText="1"/>
    </xf>
    <xf numFmtId="0" fontId="8" fillId="0" borderId="14" xfId="9" applyFont="1" applyFill="1" applyBorder="1" applyAlignment="1">
      <alignment horizontal="center" vertical="center" wrapText="1"/>
    </xf>
    <xf numFmtId="0" fontId="8" fillId="0" borderId="18" xfId="9" applyFont="1" applyFill="1" applyBorder="1" applyAlignment="1">
      <alignment horizontal="center" vertical="center"/>
    </xf>
    <xf numFmtId="0" fontId="8" fillId="0" borderId="18" xfId="9" applyFont="1" applyFill="1" applyBorder="1" applyAlignment="1">
      <alignment horizontal="center" vertical="center" wrapText="1"/>
    </xf>
    <xf numFmtId="0" fontId="27" fillId="0" borderId="17" xfId="9" applyFont="1" applyFill="1" applyBorder="1" applyAlignment="1">
      <alignment horizontal="center" vertical="center" wrapText="1"/>
    </xf>
    <xf numFmtId="0" fontId="8" fillId="0" borderId="17" xfId="9" applyFont="1" applyFill="1" applyBorder="1" applyAlignment="1">
      <alignment horizontal="center" vertical="center" wrapText="1"/>
    </xf>
    <xf numFmtId="0" fontId="8" fillId="0" borderId="0" xfId="9" applyFont="1" applyFill="1" applyBorder="1" applyAlignment="1">
      <alignment horizontal="center" vertical="center" wrapText="1"/>
    </xf>
    <xf numFmtId="0" fontId="8" fillId="0" borderId="6" xfId="9" applyFont="1" applyFill="1" applyBorder="1" applyAlignment="1">
      <alignment horizontal="right"/>
    </xf>
    <xf numFmtId="0" fontId="8" fillId="0" borderId="21" xfId="9" applyFont="1" applyFill="1" applyBorder="1" applyAlignment="1">
      <alignment horizontal="right"/>
    </xf>
    <xf numFmtId="0" fontId="27" fillId="0" borderId="6" xfId="9" applyFont="1" applyFill="1" applyBorder="1" applyAlignment="1">
      <alignment horizontal="center" vertical="center" wrapText="1"/>
    </xf>
    <xf numFmtId="0" fontId="8" fillId="0" borderId="0" xfId="9" applyFont="1" applyFill="1" applyBorder="1" applyAlignment="1">
      <alignment horizontal="right"/>
    </xf>
    <xf numFmtId="38" fontId="27" fillId="0" borderId="0" xfId="12" applyFont="1" applyFill="1" applyBorder="1" applyAlignment="1">
      <alignment horizontal="right" vertical="center"/>
    </xf>
    <xf numFmtId="38" fontId="27" fillId="0" borderId="124" xfId="12" applyFont="1" applyFill="1" applyBorder="1" applyAlignment="1">
      <alignment horizontal="right" vertical="center"/>
    </xf>
    <xf numFmtId="38" fontId="19" fillId="0" borderId="124" xfId="12" applyFont="1" applyFill="1" applyBorder="1" applyAlignment="1">
      <alignment horizontal="right" vertical="center"/>
    </xf>
    <xf numFmtId="0" fontId="8" fillId="0" borderId="0" xfId="9" applyFont="1" applyFill="1"/>
    <xf numFmtId="0" fontId="8" fillId="0" borderId="0" xfId="9" applyFont="1" applyFill="1" applyAlignment="1">
      <alignment vertical="center"/>
    </xf>
    <xf numFmtId="0" fontId="94" fillId="0" borderId="0" xfId="10" applyFont="1">
      <alignment vertical="center"/>
    </xf>
    <xf numFmtId="0" fontId="95" fillId="0" borderId="0" xfId="10" applyFont="1">
      <alignment vertical="center"/>
    </xf>
    <xf numFmtId="0" fontId="95" fillId="0" borderId="0" xfId="10" applyFont="1" applyBorder="1">
      <alignment vertical="center"/>
    </xf>
    <xf numFmtId="0" fontId="17" fillId="0" borderId="0" xfId="10" applyFont="1">
      <alignment vertical="center"/>
    </xf>
    <xf numFmtId="0" fontId="17" fillId="0" borderId="1" xfId="10" applyFont="1" applyBorder="1" applyAlignment="1">
      <alignment horizontal="center" vertical="center"/>
    </xf>
    <xf numFmtId="0" fontId="96" fillId="0" borderId="1" xfId="10" applyFont="1" applyBorder="1" applyAlignment="1">
      <alignment horizontal="center" vertical="center"/>
    </xf>
    <xf numFmtId="0" fontId="96" fillId="0" borderId="1" xfId="10" applyFont="1" applyBorder="1" applyAlignment="1">
      <alignment horizontal="center" vertical="center" wrapText="1"/>
    </xf>
    <xf numFmtId="0" fontId="17" fillId="0" borderId="0" xfId="10" applyFont="1" applyBorder="1">
      <alignment vertical="center"/>
    </xf>
    <xf numFmtId="0" fontId="17" fillId="0" borderId="13" xfId="10" applyFont="1" applyBorder="1" applyAlignment="1">
      <alignment vertical="center"/>
    </xf>
    <xf numFmtId="0" fontId="17" fillId="0" borderId="6" xfId="10" applyFont="1" applyBorder="1" applyAlignment="1">
      <alignment horizontal="center" vertical="center"/>
    </xf>
    <xf numFmtId="0" fontId="17" fillId="4" borderId="0" xfId="10" applyFont="1" applyFill="1" applyBorder="1">
      <alignment vertical="center"/>
    </xf>
    <xf numFmtId="0" fontId="96" fillId="4" borderId="1" xfId="10" applyFont="1" applyFill="1" applyBorder="1" applyAlignment="1">
      <alignment horizontal="center" vertical="center" textRotation="255"/>
    </xf>
    <xf numFmtId="0" fontId="17" fillId="0" borderId="17" xfId="10" applyFont="1" applyBorder="1" applyAlignment="1">
      <alignment vertical="center"/>
    </xf>
    <xf numFmtId="0" fontId="17" fillId="0" borderId="0" xfId="10" applyFont="1" applyBorder="1" applyAlignment="1">
      <alignment horizontal="center" vertical="center"/>
    </xf>
    <xf numFmtId="0" fontId="96" fillId="0" borderId="22" xfId="10" applyFont="1" applyBorder="1" applyAlignment="1">
      <alignment horizontal="center" vertical="center" wrapText="1"/>
    </xf>
    <xf numFmtId="0" fontId="17" fillId="0" borderId="1" xfId="10" applyFont="1" applyBorder="1" applyAlignment="1">
      <alignment horizontal="right" vertical="center"/>
    </xf>
    <xf numFmtId="38" fontId="17" fillId="0" borderId="1" xfId="10" applyNumberFormat="1" applyFont="1"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6" xfId="0" applyBorder="1" applyAlignment="1" applyProtection="1">
      <alignment horizontal="center" vertical="center"/>
    </xf>
    <xf numFmtId="0" fontId="0" fillId="0" borderId="1" xfId="0" applyBorder="1" applyAlignment="1" applyProtection="1">
      <alignment horizontal="center" shrinkToFit="1"/>
    </xf>
    <xf numFmtId="0" fontId="0" fillId="0" borderId="1" xfId="0" applyBorder="1" applyAlignment="1" applyProtection="1">
      <alignment horizontal="center" vertical="center"/>
    </xf>
    <xf numFmtId="0" fontId="0" fillId="0" borderId="13" xfId="0" applyBorder="1" applyAlignment="1" applyProtection="1">
      <alignment horizontal="center" vertical="center"/>
    </xf>
    <xf numFmtId="0" fontId="0" fillId="0" borderId="17" xfId="0" applyBorder="1" applyAlignment="1" applyProtection="1">
      <alignment horizontal="center" vertical="center"/>
    </xf>
    <xf numFmtId="0" fontId="0" fillId="0" borderId="0" xfId="0" applyProtection="1">
      <alignment vertical="center"/>
    </xf>
    <xf numFmtId="0" fontId="0" fillId="0" borderId="19" xfId="0" applyBorder="1" applyProtection="1">
      <alignment vertical="center"/>
    </xf>
    <xf numFmtId="180" fontId="0" fillId="2" borderId="1" xfId="0" applyNumberFormat="1" applyFill="1" applyBorder="1" applyAlignment="1" applyProtection="1">
      <alignment horizontal="center" vertical="center"/>
      <protection locked="0"/>
    </xf>
    <xf numFmtId="180" fontId="0" fillId="2" borderId="6" xfId="0" applyNumberFormat="1" applyFill="1"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103" xfId="0" applyBorder="1" applyAlignment="1" applyProtection="1">
      <alignment horizontal="center" vertical="center"/>
    </xf>
    <xf numFmtId="0" fontId="0" fillId="0" borderId="6" xfId="0" applyBorder="1" applyAlignment="1" applyProtection="1">
      <alignment horizontal="center" vertical="center" wrapText="1"/>
    </xf>
    <xf numFmtId="183" fontId="12" fillId="2" borderId="1" xfId="1" applyNumberFormat="1" applyFont="1" applyFill="1" applyBorder="1" applyAlignment="1" applyProtection="1">
      <protection locked="0"/>
    </xf>
    <xf numFmtId="0" fontId="9" fillId="0" borderId="0" xfId="1" applyFont="1" applyBorder="1" applyAlignment="1"/>
    <xf numFmtId="186" fontId="0" fillId="2" borderId="79" xfId="0" applyNumberForma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3" fillId="0" borderId="0" xfId="0" applyFont="1" applyBorder="1" applyAlignment="1"/>
    <xf numFmtId="0" fontId="0" fillId="0" borderId="6" xfId="0" applyBorder="1" applyAlignment="1">
      <alignment wrapText="1"/>
    </xf>
    <xf numFmtId="177" fontId="0" fillId="0" borderId="28" xfId="0" applyNumberFormat="1" applyBorder="1" applyAlignment="1">
      <alignment horizontal="center" vertical="center"/>
    </xf>
    <xf numFmtId="177" fontId="0" fillId="0" borderId="29" xfId="0" applyNumberFormat="1" applyBorder="1" applyAlignment="1">
      <alignment horizontal="center" vertical="center"/>
    </xf>
    <xf numFmtId="0" fontId="16" fillId="0" borderId="1" xfId="0" applyFont="1" applyBorder="1">
      <alignment vertical="center"/>
    </xf>
    <xf numFmtId="0" fontId="0" fillId="2" borderId="1" xfId="0" applyFill="1" applyBorder="1" applyAlignment="1" applyProtection="1">
      <alignment horizontal="right" vertical="center"/>
      <protection locked="0"/>
    </xf>
    <xf numFmtId="0" fontId="3" fillId="0" borderId="0" xfId="0" applyFont="1" applyBorder="1" applyAlignment="1" applyProtection="1"/>
    <xf numFmtId="0" fontId="3" fillId="0" borderId="0" xfId="0" applyFont="1" applyBorder="1" applyProtection="1">
      <alignment vertical="center"/>
    </xf>
    <xf numFmtId="0" fontId="0" fillId="0" borderId="1" xfId="0" applyBorder="1" applyAlignment="1" applyProtection="1">
      <alignment horizontal="center" vertical="center" shrinkToFit="1"/>
    </xf>
    <xf numFmtId="0" fontId="31" fillId="0" borderId="10"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21" fillId="0" borderId="1" xfId="1" applyFont="1" applyBorder="1" applyAlignment="1" applyProtection="1">
      <alignment horizontal="center" vertical="center" wrapText="1"/>
    </xf>
    <xf numFmtId="38" fontId="18" fillId="2" borderId="1" xfId="3" applyFont="1" applyFill="1" applyBorder="1" applyAlignment="1" applyProtection="1">
      <alignment vertical="center"/>
      <protection locked="0"/>
    </xf>
    <xf numFmtId="38" fontId="18" fillId="0" borderId="1" xfId="3" applyFont="1" applyBorder="1" applyAlignment="1" applyProtection="1">
      <alignment vertical="center"/>
    </xf>
    <xf numFmtId="176" fontId="19" fillId="2" borderId="1" xfId="1" applyNumberFormat="1" applyFont="1" applyFill="1" applyBorder="1" applyAlignment="1" applyProtection="1">
      <alignment vertical="center"/>
      <protection locked="0"/>
    </xf>
    <xf numFmtId="190" fontId="0" fillId="2" borderId="6" xfId="0" applyNumberFormat="1" applyFill="1" applyBorder="1" applyAlignment="1" applyProtection="1">
      <alignment horizontal="center" vertical="center"/>
      <protection locked="0"/>
    </xf>
    <xf numFmtId="190" fontId="0" fillId="2" borderId="1" xfId="0" applyNumberFormat="1" applyFill="1" applyBorder="1" applyAlignment="1" applyProtection="1">
      <alignment horizontal="center" vertical="center"/>
      <protection locked="0"/>
    </xf>
    <xf numFmtId="190" fontId="53" fillId="0" borderId="1" xfId="0" applyNumberFormat="1" applyFont="1" applyBorder="1" applyAlignment="1" applyProtection="1">
      <alignment horizontal="center" vertical="center"/>
    </xf>
    <xf numFmtId="0" fontId="0" fillId="0" borderId="13" xfId="0" applyBorder="1" applyProtection="1">
      <alignment vertical="center"/>
    </xf>
    <xf numFmtId="0" fontId="0" fillId="0" borderId="34" xfId="0" applyBorder="1" applyAlignment="1" applyProtection="1">
      <alignment horizontal="center" vertical="center"/>
    </xf>
    <xf numFmtId="0" fontId="0" fillId="0" borderId="29" xfId="0" applyBorder="1" applyAlignment="1" applyProtection="1">
      <alignment horizontal="center" vertical="center" wrapText="1"/>
    </xf>
    <xf numFmtId="0" fontId="0" fillId="0" borderId="17" xfId="0" applyBorder="1" applyAlignment="1" applyProtection="1">
      <alignment horizontal="center" vertical="center" shrinkToFit="1"/>
    </xf>
    <xf numFmtId="0" fontId="16" fillId="0" borderId="1" xfId="0" applyFont="1" applyBorder="1" applyAlignment="1" applyProtection="1">
      <alignment horizontal="center" vertical="center" wrapText="1"/>
    </xf>
    <xf numFmtId="0" fontId="31" fillId="0" borderId="1" xfId="0" applyFont="1" applyBorder="1" applyAlignment="1" applyProtection="1">
      <alignment horizontal="center" vertical="center" wrapText="1"/>
    </xf>
    <xf numFmtId="0" fontId="41" fillId="0" borderId="103" xfId="0" applyFont="1" applyBorder="1" applyAlignment="1" applyProtection="1">
      <alignment horizontal="center" vertical="center"/>
    </xf>
    <xf numFmtId="0" fontId="41" fillId="0" borderId="104" xfId="0" applyFont="1" applyBorder="1" applyAlignment="1" applyProtection="1">
      <alignment horizontal="center" vertical="center"/>
    </xf>
    <xf numFmtId="0" fontId="41" fillId="0" borderId="108" xfId="0" applyFont="1" applyBorder="1" applyAlignment="1" applyProtection="1">
      <alignment horizontal="center" vertical="center"/>
    </xf>
    <xf numFmtId="14" fontId="0" fillId="2" borderId="6" xfId="0" applyNumberFormat="1" applyFill="1" applyBorder="1" applyProtection="1">
      <alignment vertical="center"/>
      <protection locked="0"/>
    </xf>
    <xf numFmtId="5" fontId="0" fillId="2" borderId="6" xfId="0" applyNumberFormat="1" applyFill="1" applyBorder="1" applyProtection="1">
      <alignment vertical="center"/>
      <protection locked="0"/>
    </xf>
    <xf numFmtId="5" fontId="0" fillId="2" borderId="1" xfId="0" applyNumberFormat="1" applyFill="1" applyBorder="1" applyProtection="1">
      <alignment vertical="center"/>
      <protection locked="0"/>
    </xf>
    <xf numFmtId="0" fontId="42" fillId="0" borderId="0" xfId="0" applyFont="1" applyBorder="1" applyProtection="1">
      <alignment vertical="center"/>
    </xf>
    <xf numFmtId="0" fontId="40" fillId="0" borderId="1" xfId="0" applyFont="1" applyBorder="1" applyAlignment="1" applyProtection="1">
      <alignment vertical="center" wrapText="1"/>
    </xf>
    <xf numFmtId="0" fontId="40" fillId="0" borderId="1" xfId="0" applyFont="1" applyBorder="1" applyProtection="1">
      <alignment vertical="center"/>
    </xf>
    <xf numFmtId="0" fontId="5" fillId="2" borderId="1" xfId="0" applyFont="1" applyFill="1" applyBorder="1" applyAlignment="1" applyProtection="1">
      <alignment horizontal="right" vertical="center"/>
      <protection locked="0"/>
    </xf>
    <xf numFmtId="38" fontId="0" fillId="0" borderId="16" xfId="0" applyNumberFormat="1" applyBorder="1" applyProtection="1">
      <alignment vertical="center"/>
    </xf>
    <xf numFmtId="38" fontId="0" fillId="8" borderId="64" xfId="0" applyNumberFormat="1" applyFill="1" applyBorder="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vertical="center" wrapText="1"/>
    </xf>
    <xf numFmtId="0" fontId="40" fillId="0" borderId="10" xfId="0" applyFont="1" applyBorder="1" applyAlignment="1" applyProtection="1">
      <alignment vertical="center" wrapText="1"/>
    </xf>
    <xf numFmtId="0" fontId="40" fillId="0" borderId="13" xfId="0" applyFont="1" applyBorder="1" applyAlignment="1" applyProtection="1">
      <alignment vertical="center" wrapText="1"/>
    </xf>
    <xf numFmtId="0" fontId="0" fillId="0" borderId="19" xfId="0" applyBorder="1" applyAlignment="1" applyProtection="1">
      <alignment horizontal="center" vertical="center"/>
    </xf>
    <xf numFmtId="0" fontId="0" fillId="0" borderId="27" xfId="0" applyBorder="1" applyAlignment="1" applyProtection="1">
      <alignment horizontal="right" vertical="center"/>
    </xf>
    <xf numFmtId="0" fontId="0" fillId="0" borderId="63" xfId="0" applyBorder="1" applyAlignment="1" applyProtection="1">
      <alignment horizontal="right" vertical="center"/>
    </xf>
    <xf numFmtId="0" fontId="0" fillId="2" borderId="10" xfId="0" applyFill="1" applyBorder="1" applyAlignment="1" applyProtection="1">
      <alignment vertical="center" shrinkToFit="1"/>
      <protection locked="0"/>
    </xf>
    <xf numFmtId="178" fontId="0" fillId="2" borderId="1" xfId="0" applyNumberFormat="1" applyFill="1" applyBorder="1" applyAlignment="1" applyProtection="1">
      <alignment horizontal="center" vertical="center"/>
      <protection locked="0"/>
    </xf>
    <xf numFmtId="176" fontId="0" fillId="0" borderId="1" xfId="0" applyNumberFormat="1" applyBorder="1" applyProtection="1">
      <alignment vertical="center"/>
    </xf>
    <xf numFmtId="176" fontId="42" fillId="0" borderId="0" xfId="0" applyNumberFormat="1" applyFont="1" applyBorder="1" applyProtection="1">
      <alignment vertical="center"/>
    </xf>
    <xf numFmtId="0" fontId="16" fillId="2" borderId="22" xfId="0" applyFont="1" applyFill="1" applyBorder="1" applyAlignment="1" applyProtection="1">
      <alignment horizontal="left" vertical="top" wrapText="1"/>
      <protection locked="0"/>
    </xf>
    <xf numFmtId="0" fontId="16" fillId="2" borderId="12" xfId="0" applyFont="1" applyFill="1" applyBorder="1" applyAlignment="1" applyProtection="1">
      <alignment horizontal="left" vertical="top" wrapText="1"/>
      <protection locked="0"/>
    </xf>
    <xf numFmtId="178" fontId="12" fillId="2" borderId="22" xfId="1" applyNumberFormat="1" applyFont="1" applyFill="1" applyBorder="1" applyAlignment="1" applyProtection="1">
      <alignment horizontal="right"/>
      <protection locked="0"/>
    </xf>
    <xf numFmtId="0" fontId="98" fillId="0" borderId="0" xfId="1" applyFont="1" applyProtection="1">
      <protection locked="0"/>
    </xf>
    <xf numFmtId="0" fontId="99" fillId="0" borderId="0" xfId="1" applyFont="1" applyProtection="1">
      <protection locked="0"/>
    </xf>
    <xf numFmtId="179" fontId="0" fillId="2" borderId="14" xfId="0" applyNumberFormat="1" applyFill="1" applyBorder="1" applyAlignment="1" applyProtection="1">
      <alignment horizontal="center" vertical="center"/>
      <protection locked="0"/>
    </xf>
    <xf numFmtId="179" fontId="0" fillId="0" borderId="14" xfId="0" applyNumberFormat="1" applyBorder="1" applyAlignment="1">
      <alignment horizontal="center" vertical="center"/>
    </xf>
    <xf numFmtId="179" fontId="0" fillId="0" borderId="13" xfId="0" applyNumberFormat="1" applyBorder="1" applyAlignment="1">
      <alignment horizontal="center" vertical="center"/>
    </xf>
    <xf numFmtId="179" fontId="0" fillId="8" borderId="64" xfId="0" applyNumberFormat="1" applyFill="1" applyBorder="1">
      <alignment vertical="center"/>
    </xf>
    <xf numFmtId="0" fontId="0" fillId="0" borderId="15" xfId="0" applyBorder="1">
      <alignment vertical="center"/>
    </xf>
    <xf numFmtId="0" fontId="47" fillId="0" borderId="15" xfId="4" applyFont="1" applyBorder="1"/>
    <xf numFmtId="178" fontId="59" fillId="8" borderId="84" xfId="2" applyNumberFormat="1" applyFont="1" applyFill="1" applyBorder="1" applyAlignment="1"/>
    <xf numFmtId="0" fontId="59" fillId="0" borderId="127" xfId="4" applyFont="1" applyBorder="1" applyAlignment="1">
      <alignment horizontal="right"/>
    </xf>
    <xf numFmtId="0" fontId="0" fillId="0" borderId="0" xfId="0" applyBorder="1" applyProtection="1">
      <alignment vertical="center"/>
    </xf>
    <xf numFmtId="0" fontId="0" fillId="0" borderId="10" xfId="0" applyBorder="1" applyAlignment="1" applyProtection="1">
      <alignment horizontal="right" vertical="center"/>
    </xf>
    <xf numFmtId="0" fontId="0" fillId="0" borderId="0" xfId="0" applyFill="1" applyBorder="1" applyAlignment="1" applyProtection="1">
      <alignment horizontal="center" vertical="center"/>
    </xf>
    <xf numFmtId="0" fontId="0" fillId="11" borderId="1" xfId="0" applyFill="1" applyBorder="1" applyAlignment="1" applyProtection="1">
      <alignment horizontal="center" vertical="center"/>
      <protection locked="0"/>
    </xf>
    <xf numFmtId="0" fontId="44" fillId="0" borderId="0" xfId="4" applyFont="1" applyAlignment="1">
      <alignment wrapText="1"/>
    </xf>
    <xf numFmtId="0" fontId="34" fillId="0" borderId="0" xfId="4" applyAlignment="1">
      <alignment wrapText="1"/>
    </xf>
    <xf numFmtId="0" fontId="34" fillId="0" borderId="0" xfId="4" applyFill="1" applyAlignment="1">
      <alignment wrapText="1"/>
    </xf>
    <xf numFmtId="0" fontId="0" fillId="0" borderId="1" xfId="0" applyBorder="1" applyAlignment="1" applyProtection="1">
      <alignment vertical="center" wrapText="1"/>
    </xf>
    <xf numFmtId="0" fontId="7" fillId="0" borderId="0" xfId="0" applyFont="1" applyBorder="1" applyAlignment="1" applyProtection="1">
      <alignment horizontal="center" vertical="center" wrapText="1"/>
    </xf>
    <xf numFmtId="176" fontId="0" fillId="0" borderId="0" xfId="0" applyNumberFormat="1" applyBorder="1" applyAlignment="1" applyProtection="1">
      <alignment vertical="center"/>
    </xf>
    <xf numFmtId="0" fontId="0" fillId="0" borderId="0" xfId="0" applyFill="1" applyBorder="1" applyAlignment="1" applyProtection="1">
      <alignment vertical="center"/>
      <protection locked="0"/>
    </xf>
    <xf numFmtId="0" fontId="0" fillId="0" borderId="0" xfId="0" applyFill="1" applyBorder="1" applyAlignment="1" applyProtection="1">
      <alignment vertical="center" wrapText="1"/>
      <protection locked="0"/>
    </xf>
    <xf numFmtId="0" fontId="0" fillId="0" borderId="18" xfId="0" applyFill="1" applyBorder="1" applyAlignment="1" applyProtection="1">
      <alignment vertical="center"/>
      <protection locked="0"/>
    </xf>
    <xf numFmtId="0" fontId="0" fillId="0" borderId="18" xfId="0" applyFill="1" applyBorder="1" applyAlignment="1" applyProtection="1">
      <alignment vertical="center" wrapText="1"/>
      <protection locked="0"/>
    </xf>
    <xf numFmtId="0" fontId="0" fillId="0" borderId="0" xfId="0" applyFill="1" applyBorder="1" applyProtection="1">
      <alignment vertical="center"/>
      <protection locked="0"/>
    </xf>
    <xf numFmtId="180" fontId="0" fillId="0" borderId="0" xfId="0" applyNumberFormat="1" applyFill="1" applyBorder="1" applyProtection="1">
      <alignment vertical="center"/>
      <protection locked="0"/>
    </xf>
    <xf numFmtId="180" fontId="0" fillId="0" borderId="0" xfId="0" applyNumberFormat="1" applyFill="1" applyBorder="1" applyAlignment="1" applyProtection="1">
      <alignment horizontal="center" vertical="center"/>
      <protection locked="0"/>
    </xf>
    <xf numFmtId="176" fontId="0" fillId="0" borderId="0" xfId="0" applyNumberFormat="1" applyFill="1" applyBorder="1" applyProtection="1">
      <alignment vertical="center"/>
      <protection locked="0"/>
    </xf>
    <xf numFmtId="0" fontId="0" fillId="0" borderId="0" xfId="0" applyFill="1" applyBorder="1" applyAlignment="1" applyProtection="1">
      <alignment horizontal="center" vertical="center" wrapText="1"/>
      <protection locked="0"/>
    </xf>
    <xf numFmtId="181" fontId="0" fillId="0" borderId="0" xfId="0" applyNumberFormat="1" applyFill="1" applyBorder="1" applyProtection="1">
      <alignment vertical="center"/>
      <protection locked="0"/>
    </xf>
    <xf numFmtId="176" fontId="0" fillId="0" borderId="1" xfId="0" applyNumberFormat="1" applyFill="1" applyBorder="1" applyAlignment="1" applyProtection="1">
      <alignment horizontal="right" vertical="center"/>
      <protection locked="0"/>
    </xf>
    <xf numFmtId="176" fontId="0" fillId="0" borderId="0" xfId="0" applyNumberFormat="1" applyFill="1" applyBorder="1" applyAlignment="1" applyProtection="1">
      <alignment vertical="center"/>
    </xf>
    <xf numFmtId="0" fontId="0" fillId="13" borderId="79" xfId="0" applyFont="1" applyFill="1" applyBorder="1" applyAlignment="1" applyProtection="1">
      <alignment horizontal="center" vertical="center"/>
    </xf>
    <xf numFmtId="0" fontId="3" fillId="13" borderId="13" xfId="0" applyFont="1" applyFill="1" applyBorder="1" applyAlignment="1" applyProtection="1">
      <alignment horizontal="center" vertical="center"/>
    </xf>
    <xf numFmtId="0" fontId="3" fillId="13" borderId="1" xfId="0"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38" fontId="0" fillId="0" borderId="10" xfId="2" applyFont="1" applyBorder="1" applyProtection="1">
      <alignment vertical="center"/>
    </xf>
    <xf numFmtId="0" fontId="42" fillId="0" borderId="18" xfId="0" applyFont="1" applyBorder="1" applyProtection="1">
      <alignment vertical="center"/>
    </xf>
    <xf numFmtId="0" fontId="103" fillId="0" borderId="0" xfId="0" applyFont="1" applyProtection="1">
      <alignment vertical="center"/>
    </xf>
    <xf numFmtId="0" fontId="103" fillId="0" borderId="0" xfId="0" applyFont="1" applyFill="1" applyBorder="1" applyProtection="1">
      <alignment vertical="center"/>
    </xf>
    <xf numFmtId="0" fontId="73" fillId="0" borderId="0" xfId="4" applyFont="1" applyAlignment="1">
      <alignment wrapText="1"/>
    </xf>
    <xf numFmtId="0" fontId="73" fillId="0" borderId="1" xfId="4" applyFont="1" applyBorder="1" applyAlignment="1">
      <alignment horizontal="center" vertical="center" wrapText="1"/>
    </xf>
    <xf numFmtId="0" fontId="73" fillId="0" borderId="1" xfId="4" applyFont="1" applyFill="1" applyBorder="1" applyAlignment="1">
      <alignment horizontal="center" vertical="center" wrapText="1"/>
    </xf>
    <xf numFmtId="0" fontId="104" fillId="0" borderId="0" xfId="4" applyFont="1" applyAlignment="1"/>
    <xf numFmtId="0" fontId="106" fillId="0" borderId="0" xfId="4" applyFont="1" applyAlignment="1">
      <alignment vertical="center"/>
    </xf>
    <xf numFmtId="0" fontId="73" fillId="0" borderId="10" xfId="4" applyFont="1" applyBorder="1" applyAlignment="1">
      <alignment horizontal="center" vertical="center" wrapText="1"/>
    </xf>
    <xf numFmtId="0" fontId="73" fillId="0" borderId="10" xfId="4" applyFont="1" applyFill="1" applyBorder="1" applyAlignment="1">
      <alignment horizontal="center" vertical="center" wrapText="1"/>
    </xf>
    <xf numFmtId="0" fontId="73" fillId="0" borderId="1" xfId="4" applyFont="1" applyBorder="1" applyAlignment="1">
      <alignment wrapText="1"/>
    </xf>
    <xf numFmtId="0" fontId="73" fillId="0" borderId="1" xfId="4" applyFont="1" applyFill="1" applyBorder="1" applyAlignment="1">
      <alignment wrapText="1"/>
    </xf>
    <xf numFmtId="0" fontId="73" fillId="0" borderId="1" xfId="4" applyFont="1" applyBorder="1" applyAlignment="1">
      <alignment vertical="center" wrapText="1"/>
    </xf>
    <xf numFmtId="0" fontId="73" fillId="0" borderId="1" xfId="4" applyFont="1" applyBorder="1" applyAlignment="1">
      <alignment horizontal="right" vertical="center" wrapText="1"/>
    </xf>
    <xf numFmtId="0" fontId="73" fillId="0" borderId="1" xfId="4" applyFont="1" applyFill="1" applyBorder="1" applyAlignment="1">
      <alignment vertical="center" wrapText="1"/>
    </xf>
    <xf numFmtId="0" fontId="73" fillId="0" borderId="13" xfId="4" applyFont="1" applyBorder="1" applyAlignment="1">
      <alignment horizontal="right" vertical="center" wrapText="1"/>
    </xf>
    <xf numFmtId="0" fontId="73" fillId="0" borderId="17" xfId="4" applyFont="1" applyBorder="1" applyAlignment="1">
      <alignment horizontal="right" vertical="center" wrapText="1"/>
    </xf>
    <xf numFmtId="0" fontId="73" fillId="0" borderId="6" xfId="4" applyFont="1" applyBorder="1" applyAlignment="1">
      <alignment horizontal="right" vertical="center" wrapText="1"/>
    </xf>
    <xf numFmtId="0" fontId="0" fillId="0" borderId="1" xfId="0" applyBorder="1">
      <alignment vertical="center"/>
    </xf>
    <xf numFmtId="0" fontId="105" fillId="3" borderId="1" xfId="4" applyFont="1" applyFill="1" applyBorder="1" applyAlignment="1">
      <alignment horizontal="center" vertical="center" wrapText="1"/>
    </xf>
    <xf numFmtId="0" fontId="105" fillId="10" borderId="1" xfId="4" applyFont="1" applyFill="1" applyBorder="1" applyAlignment="1">
      <alignment horizontal="center" vertical="center" wrapText="1"/>
    </xf>
    <xf numFmtId="0" fontId="105" fillId="3" borderId="10" xfId="4" applyFont="1" applyFill="1" applyBorder="1" applyAlignment="1">
      <alignment horizontal="center" vertical="center" wrapText="1"/>
    </xf>
    <xf numFmtId="0" fontId="0" fillId="13" borderId="0" xfId="0" applyFill="1" applyAlignment="1" applyProtection="1">
      <alignment horizontal="center" vertical="center"/>
    </xf>
    <xf numFmtId="0" fontId="47" fillId="0" borderId="133" xfId="4" applyFont="1" applyBorder="1"/>
    <xf numFmtId="185" fontId="47" fillId="8" borderId="64" xfId="4" applyNumberFormat="1" applyFont="1" applyFill="1" applyBorder="1"/>
    <xf numFmtId="0" fontId="47" fillId="0" borderId="134" xfId="4" applyFont="1" applyBorder="1"/>
    <xf numFmtId="0" fontId="47" fillId="0" borderId="10" xfId="4" applyFont="1" applyBorder="1"/>
    <xf numFmtId="0" fontId="47" fillId="0" borderId="37" xfId="4" applyFont="1" applyBorder="1"/>
    <xf numFmtId="0" fontId="47" fillId="8" borderId="132" xfId="4" applyFont="1" applyFill="1" applyBorder="1"/>
    <xf numFmtId="0" fontId="47" fillId="0" borderId="87" xfId="4" applyFont="1" applyBorder="1"/>
    <xf numFmtId="0" fontId="47" fillId="8" borderId="20" xfId="4" applyFont="1" applyFill="1" applyBorder="1"/>
    <xf numFmtId="0" fontId="3" fillId="0" borderId="1" xfId="0" applyFont="1" applyBorder="1">
      <alignment vertical="center"/>
    </xf>
    <xf numFmtId="38" fontId="3" fillId="0" borderId="1" xfId="2" applyFont="1" applyBorder="1">
      <alignment vertical="center"/>
    </xf>
    <xf numFmtId="0" fontId="3" fillId="0" borderId="10" xfId="0" applyFont="1" applyBorder="1">
      <alignment vertical="center"/>
    </xf>
    <xf numFmtId="38" fontId="3" fillId="0" borderId="13" xfId="2" applyFont="1" applyBorder="1">
      <alignment vertical="center"/>
    </xf>
    <xf numFmtId="0" fontId="0" fillId="0" borderId="87" xfId="0" applyBorder="1">
      <alignment vertical="center"/>
    </xf>
    <xf numFmtId="0" fontId="0" fillId="0" borderId="37" xfId="0" applyBorder="1">
      <alignment vertical="center"/>
    </xf>
    <xf numFmtId="0" fontId="0" fillId="13" borderId="111" xfId="0" applyFill="1" applyBorder="1">
      <alignment vertical="center"/>
    </xf>
    <xf numFmtId="0" fontId="3" fillId="0" borderId="6" xfId="0" applyFont="1" applyBorder="1">
      <alignment vertical="center"/>
    </xf>
    <xf numFmtId="38" fontId="3" fillId="0" borderId="6" xfId="2" applyFont="1" applyBorder="1">
      <alignment vertical="center"/>
    </xf>
    <xf numFmtId="0" fontId="0" fillId="13" borderId="64" xfId="0" applyFill="1" applyBorder="1">
      <alignment vertical="center"/>
    </xf>
    <xf numFmtId="0" fontId="8" fillId="13" borderId="64" xfId="1" applyFill="1" applyBorder="1" applyProtection="1"/>
    <xf numFmtId="0" fontId="0" fillId="13" borderId="64" xfId="0" applyFill="1" applyBorder="1" applyProtection="1">
      <alignment vertical="center"/>
    </xf>
    <xf numFmtId="176" fontId="0" fillId="4" borderId="1" xfId="0" applyNumberFormat="1" applyFill="1" applyBorder="1" applyProtection="1">
      <alignment vertical="center"/>
      <protection locked="0"/>
    </xf>
    <xf numFmtId="0" fontId="34" fillId="8" borderId="131" xfId="4" applyFill="1" applyBorder="1"/>
    <xf numFmtId="0" fontId="34" fillId="0" borderId="134" xfId="4" applyBorder="1"/>
    <xf numFmtId="0" fontId="34" fillId="0" borderId="10" xfId="4" applyBorder="1"/>
    <xf numFmtId="0" fontId="34" fillId="8" borderId="40" xfId="4" applyFill="1" applyBorder="1"/>
    <xf numFmtId="0" fontId="12" fillId="0" borderId="1" xfId="1" applyFont="1" applyBorder="1" applyAlignment="1" applyProtection="1"/>
    <xf numFmtId="38" fontId="18" fillId="0" borderId="10" xfId="3" applyFont="1" applyBorder="1" applyAlignment="1" applyProtection="1">
      <alignment vertical="center"/>
    </xf>
    <xf numFmtId="38" fontId="68" fillId="4" borderId="64" xfId="3" applyFont="1" applyFill="1" applyBorder="1" applyAlignment="1" applyProtection="1">
      <alignment vertical="center"/>
    </xf>
    <xf numFmtId="0" fontId="9" fillId="2" borderId="55" xfId="1" applyFont="1" applyFill="1" applyBorder="1" applyAlignment="1" applyProtection="1">
      <alignment horizontal="left" vertical="center"/>
      <protection locked="0"/>
    </xf>
    <xf numFmtId="0" fontId="9" fillId="2" borderId="92" xfId="1" applyFont="1" applyFill="1" applyBorder="1" applyAlignment="1" applyProtection="1">
      <alignment horizontal="left" vertical="center"/>
      <protection locked="0"/>
    </xf>
    <xf numFmtId="180" fontId="0" fillId="2" borderId="6" xfId="0" applyNumberFormat="1" applyFill="1" applyBorder="1" applyAlignment="1" applyProtection="1">
      <alignment horizontal="center" vertical="center"/>
      <protection locked="0"/>
    </xf>
    <xf numFmtId="185" fontId="17" fillId="2" borderId="6" xfId="10" applyNumberFormat="1" applyFont="1" applyFill="1" applyBorder="1" applyProtection="1">
      <alignment vertical="center"/>
      <protection locked="0"/>
    </xf>
    <xf numFmtId="185" fontId="17" fillId="0" borderId="1" xfId="10" applyNumberFormat="1" applyFont="1" applyFill="1" applyBorder="1" applyProtection="1">
      <alignment vertical="center"/>
    </xf>
    <xf numFmtId="193" fontId="17" fillId="0" borderId="1" xfId="10" applyNumberFormat="1" applyFont="1" applyFill="1" applyBorder="1" applyProtection="1">
      <alignment vertical="center"/>
    </xf>
    <xf numFmtId="185" fontId="17" fillId="0" borderId="6" xfId="10" applyNumberFormat="1" applyFont="1" applyFill="1" applyBorder="1" applyProtection="1">
      <alignment vertical="center"/>
    </xf>
    <xf numFmtId="194" fontId="14" fillId="2" borderId="11" xfId="8" applyNumberFormat="1" applyFill="1" applyBorder="1" applyAlignment="1" applyProtection="1">
      <alignment horizontal="right" vertical="center"/>
      <protection locked="0"/>
    </xf>
    <xf numFmtId="194" fontId="14" fillId="0" borderId="1" xfId="8" applyNumberFormat="1" applyBorder="1" applyAlignment="1">
      <alignment horizontal="right" vertical="center"/>
    </xf>
    <xf numFmtId="5" fontId="14" fillId="0" borderId="0" xfId="8" applyNumberFormat="1" applyBorder="1" applyAlignment="1">
      <alignment horizontal="center" vertical="center"/>
    </xf>
    <xf numFmtId="38" fontId="19" fillId="0" borderId="0" xfId="12" applyFont="1" applyFill="1" applyBorder="1" applyAlignment="1">
      <alignment horizontal="right" vertical="center"/>
    </xf>
    <xf numFmtId="194" fontId="53" fillId="0" borderId="0" xfId="8" applyNumberFormat="1" applyFont="1" applyBorder="1" applyAlignment="1">
      <alignment horizontal="right" vertical="center"/>
    </xf>
    <xf numFmtId="0" fontId="73" fillId="0" borderId="0" xfId="0" applyFont="1">
      <alignment vertical="center"/>
    </xf>
    <xf numFmtId="0" fontId="73" fillId="0" borderId="0" xfId="0" applyFont="1" applyAlignment="1">
      <alignment horizontal="right" vertical="center"/>
    </xf>
    <xf numFmtId="0" fontId="73" fillId="0" borderId="0" xfId="0" applyFont="1" applyAlignment="1">
      <alignment horizontal="center" vertical="center"/>
    </xf>
    <xf numFmtId="0" fontId="73" fillId="0" borderId="0" xfId="0" applyFont="1" applyFill="1" applyBorder="1" applyAlignment="1" applyProtection="1"/>
    <xf numFmtId="0" fontId="73" fillId="0" borderId="0" xfId="0" applyFont="1" applyAlignment="1">
      <alignment horizontal="right"/>
    </xf>
    <xf numFmtId="184" fontId="73" fillId="0" borderId="0" xfId="0" applyNumberFormat="1" applyFont="1" applyAlignment="1">
      <alignment horizontal="center" vertical="center"/>
    </xf>
    <xf numFmtId="0" fontId="109" fillId="0" borderId="9" xfId="0" applyFont="1" applyBorder="1" applyAlignment="1">
      <alignment horizontal="center" vertical="center"/>
    </xf>
    <xf numFmtId="0" fontId="73" fillId="0" borderId="6" xfId="0" applyFont="1" applyBorder="1" applyAlignment="1">
      <alignment horizontal="center" vertical="center"/>
    </xf>
    <xf numFmtId="0" fontId="73" fillId="2" borderId="6" xfId="0" applyFont="1" applyFill="1" applyBorder="1" applyAlignment="1" applyProtection="1">
      <alignment horizontal="center" vertical="center" wrapText="1"/>
      <protection locked="0"/>
    </xf>
    <xf numFmtId="180" fontId="73" fillId="2" borderId="6" xfId="0" applyNumberFormat="1" applyFont="1" applyFill="1" applyBorder="1" applyAlignment="1" applyProtection="1">
      <alignment horizontal="center" vertical="center"/>
      <protection locked="0"/>
    </xf>
    <xf numFmtId="184" fontId="73" fillId="2" borderId="6" xfId="0" applyNumberFormat="1" applyFont="1" applyFill="1" applyBorder="1" applyAlignment="1" applyProtection="1">
      <alignment horizontal="center" vertical="center"/>
      <protection locked="0"/>
    </xf>
    <xf numFmtId="0" fontId="73" fillId="0" borderId="0" xfId="0" applyFont="1" applyBorder="1">
      <alignment vertical="center"/>
    </xf>
    <xf numFmtId="0" fontId="73" fillId="0" borderId="1" xfId="0" applyFont="1" applyBorder="1" applyAlignment="1">
      <alignment horizontal="center" vertical="center"/>
    </xf>
    <xf numFmtId="0" fontId="73" fillId="2" borderId="1" xfId="0" applyFont="1" applyFill="1" applyBorder="1" applyAlignment="1" applyProtection="1">
      <alignment horizontal="center" vertical="center"/>
      <protection locked="0"/>
    </xf>
    <xf numFmtId="180" fontId="73" fillId="2" borderId="1" xfId="0" applyNumberFormat="1" applyFont="1" applyFill="1" applyBorder="1" applyAlignment="1" applyProtection="1">
      <alignment horizontal="center" vertical="center"/>
      <protection locked="0"/>
    </xf>
    <xf numFmtId="184" fontId="73" fillId="2" borderId="1" xfId="0" applyNumberFormat="1" applyFont="1" applyFill="1" applyBorder="1" applyAlignment="1" applyProtection="1">
      <alignment horizontal="center" vertical="center"/>
      <protection locked="0"/>
    </xf>
    <xf numFmtId="0" fontId="80" fillId="0" borderId="0" xfId="0" applyFont="1">
      <alignment vertical="center"/>
    </xf>
    <xf numFmtId="0" fontId="12" fillId="0" borderId="0" xfId="0" applyFont="1">
      <alignment vertical="center"/>
    </xf>
    <xf numFmtId="0" fontId="73" fillId="8" borderId="64" xfId="0" applyFont="1" applyFill="1" applyBorder="1">
      <alignment vertical="center"/>
    </xf>
    <xf numFmtId="0" fontId="110" fillId="0" borderId="0" xfId="6" applyFont="1">
      <alignment vertical="center"/>
    </xf>
    <xf numFmtId="38" fontId="0" fillId="0" borderId="0" xfId="2" applyFont="1">
      <alignment vertical="center"/>
    </xf>
    <xf numFmtId="0" fontId="105" fillId="0" borderId="0" xfId="0" applyFont="1" applyProtection="1">
      <alignment vertical="center"/>
    </xf>
    <xf numFmtId="185" fontId="33" fillId="0" borderId="18" xfId="0" applyNumberFormat="1" applyFont="1" applyBorder="1" applyAlignment="1" applyProtection="1">
      <alignment vertical="center" shrinkToFit="1"/>
    </xf>
    <xf numFmtId="185" fontId="33" fillId="0" borderId="18" xfId="0" applyNumberFormat="1" applyFont="1" applyFill="1" applyBorder="1" applyAlignment="1" applyProtection="1">
      <alignment vertical="center" shrinkToFit="1"/>
    </xf>
    <xf numFmtId="0" fontId="105" fillId="2" borderId="0" xfId="0" applyFont="1" applyFill="1" applyProtection="1">
      <alignment vertical="center"/>
      <protection locked="0"/>
    </xf>
    <xf numFmtId="0" fontId="8" fillId="0" borderId="1" xfId="1" applyBorder="1" applyAlignment="1" applyProtection="1">
      <alignment horizontal="right" shrinkToFit="1"/>
    </xf>
    <xf numFmtId="0" fontId="73" fillId="0" borderId="0" xfId="1" applyFont="1" applyAlignment="1" applyProtection="1">
      <alignment horizontal="center"/>
    </xf>
    <xf numFmtId="0" fontId="111" fillId="3" borderId="1" xfId="4" applyFont="1" applyFill="1" applyBorder="1" applyAlignment="1">
      <alignment horizontal="center" vertical="center" wrapText="1"/>
    </xf>
    <xf numFmtId="0" fontId="111" fillId="0" borderId="17" xfId="4" applyFont="1" applyBorder="1" applyAlignment="1">
      <alignment horizontal="right" vertical="center" wrapText="1"/>
    </xf>
    <xf numFmtId="0" fontId="111" fillId="0" borderId="1" xfId="4" applyFont="1" applyBorder="1" applyAlignment="1">
      <alignment vertical="center" wrapText="1"/>
    </xf>
    <xf numFmtId="0" fontId="111" fillId="0" borderId="1" xfId="4" applyFont="1" applyBorder="1" applyAlignment="1">
      <alignment horizontal="center" vertical="center" wrapText="1"/>
    </xf>
    <xf numFmtId="0" fontId="111" fillId="0" borderId="13" xfId="4" applyFont="1" applyBorder="1" applyAlignment="1">
      <alignment vertical="center" wrapText="1"/>
    </xf>
    <xf numFmtId="0" fontId="111" fillId="0" borderId="1" xfId="4" applyFont="1" applyBorder="1" applyAlignment="1">
      <alignment horizontal="right" vertical="center" wrapText="1"/>
    </xf>
    <xf numFmtId="0" fontId="111" fillId="0" borderId="13" xfId="4" applyFont="1" applyBorder="1" applyAlignment="1">
      <alignment horizontal="right" vertical="center" wrapText="1"/>
    </xf>
    <xf numFmtId="0" fontId="111" fillId="0" borderId="1" xfId="4" applyFont="1" applyFill="1" applyBorder="1" applyAlignment="1">
      <alignment vertical="center" wrapText="1"/>
    </xf>
    <xf numFmtId="0" fontId="111" fillId="0" borderId="6" xfId="4" applyFont="1" applyBorder="1" applyAlignment="1">
      <alignment vertical="center" wrapText="1"/>
    </xf>
    <xf numFmtId="0" fontId="0" fillId="2" borderId="1" xfId="0" applyFill="1" applyBorder="1" applyAlignment="1" applyProtection="1">
      <alignment horizontal="center" vertical="center"/>
      <protection locked="0"/>
    </xf>
    <xf numFmtId="0" fontId="96" fillId="0" borderId="10" xfId="10" applyFont="1" applyBorder="1" applyAlignment="1">
      <alignment horizontal="center" vertical="center" wrapText="1"/>
    </xf>
    <xf numFmtId="0" fontId="73" fillId="0" borderId="13" xfId="0" applyFont="1" applyBorder="1" applyAlignment="1">
      <alignment horizontal="center" vertical="center"/>
    </xf>
    <xf numFmtId="0" fontId="112" fillId="0" borderId="0" xfId="0" applyFont="1">
      <alignment vertical="center"/>
    </xf>
    <xf numFmtId="0" fontId="95" fillId="0" borderId="20" xfId="10" applyFont="1" applyBorder="1" applyAlignment="1">
      <alignment vertical="center"/>
    </xf>
    <xf numFmtId="176" fontId="17" fillId="8" borderId="64" xfId="10" applyNumberFormat="1" applyFont="1" applyFill="1" applyBorder="1">
      <alignment vertical="center"/>
    </xf>
    <xf numFmtId="0" fontId="8" fillId="0" borderId="17" xfId="9" applyFont="1" applyFill="1" applyBorder="1" applyAlignment="1">
      <alignment horizontal="right"/>
    </xf>
    <xf numFmtId="38" fontId="27" fillId="0" borderId="139" xfId="12" applyFont="1" applyFill="1" applyBorder="1" applyAlignment="1">
      <alignment horizontal="right" vertical="center"/>
    </xf>
    <xf numFmtId="0" fontId="73" fillId="0" borderId="79" xfId="0" applyFont="1" applyBorder="1" applyAlignment="1">
      <alignment horizontal="center" vertical="center"/>
    </xf>
    <xf numFmtId="0" fontId="73" fillId="0" borderId="20" xfId="0" applyFont="1" applyBorder="1" applyAlignment="1"/>
    <xf numFmtId="0" fontId="73" fillId="0" borderId="0" xfId="0" applyFont="1" applyFill="1" applyBorder="1" applyAlignment="1" applyProtection="1">
      <alignment horizontal="right"/>
    </xf>
    <xf numFmtId="0" fontId="109" fillId="0" borderId="103" xfId="0" applyFont="1" applyBorder="1" applyAlignment="1">
      <alignment horizontal="center" vertical="center"/>
    </xf>
    <xf numFmtId="0" fontId="41" fillId="0" borderId="13" xfId="0" applyFont="1" applyBorder="1" applyAlignment="1" applyProtection="1">
      <alignment horizontal="center" vertical="center"/>
    </xf>
    <xf numFmtId="0" fontId="0" fillId="2" borderId="1" xfId="0" applyFill="1" applyBorder="1" applyAlignment="1" applyProtection="1">
      <alignment horizontal="center" vertical="center"/>
      <protection locked="0"/>
    </xf>
    <xf numFmtId="0" fontId="93" fillId="0" borderId="20" xfId="11" applyFont="1" applyFill="1" applyBorder="1" applyAlignment="1">
      <alignment horizontal="left" vertical="center"/>
    </xf>
    <xf numFmtId="0" fontId="0" fillId="0" borderId="0" xfId="0" applyBorder="1" applyAlignment="1">
      <alignment horizontal="center" vertical="center"/>
    </xf>
    <xf numFmtId="0" fontId="0" fillId="0" borderId="0" xfId="0" applyBorder="1" applyAlignment="1" applyProtection="1">
      <protection locked="0"/>
    </xf>
    <xf numFmtId="0" fontId="36" fillId="0" borderId="87" xfId="0" applyFont="1" applyBorder="1" applyAlignment="1" applyProtection="1">
      <protection locked="0"/>
    </xf>
    <xf numFmtId="0" fontId="0" fillId="2" borderId="1" xfId="0" applyFill="1" applyBorder="1" applyAlignment="1" applyProtection="1">
      <alignment horizontal="center" vertical="center"/>
      <protection locked="0"/>
    </xf>
    <xf numFmtId="179" fontId="0" fillId="0" borderId="1" xfId="0" applyNumberFormat="1" applyBorder="1" applyAlignment="1">
      <alignment vertical="center"/>
    </xf>
    <xf numFmtId="179" fontId="0" fillId="0" borderId="15" xfId="0" applyNumberFormat="1" applyBorder="1">
      <alignment vertical="center"/>
    </xf>
    <xf numFmtId="179" fontId="0" fillId="0" borderId="16" xfId="0" applyNumberFormat="1" applyBorder="1" applyAlignment="1">
      <alignment vertical="center"/>
    </xf>
    <xf numFmtId="179" fontId="0" fillId="0" borderId="13" xfId="0" applyNumberFormat="1" applyBorder="1" applyAlignment="1">
      <alignment vertical="center"/>
    </xf>
    <xf numFmtId="0" fontId="34" fillId="2" borderId="1" xfId="4"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178" fontId="62" fillId="0" borderId="42" xfId="1" applyNumberFormat="1" applyFont="1" applyFill="1" applyBorder="1" applyProtection="1"/>
    <xf numFmtId="178" fontId="62" fillId="0" borderId="40" xfId="1" applyNumberFormat="1" applyFont="1" applyFill="1" applyBorder="1" applyProtection="1"/>
    <xf numFmtId="178" fontId="88" fillId="0" borderId="42" xfId="1" applyNumberFormat="1" applyFont="1" applyFill="1" applyBorder="1" applyProtection="1"/>
    <xf numFmtId="177" fontId="88" fillId="0" borderId="41" xfId="1" applyNumberFormat="1" applyFont="1" applyBorder="1" applyAlignment="1" applyProtection="1">
      <alignment horizontal="center" vertical="center"/>
    </xf>
    <xf numFmtId="178" fontId="113" fillId="0" borderId="0" xfId="1" applyNumberFormat="1" applyFont="1" applyAlignment="1" applyProtection="1">
      <alignment horizontal="right"/>
    </xf>
    <xf numFmtId="178" fontId="61" fillId="0" borderId="0" xfId="0" applyNumberFormat="1" applyFont="1" applyProtection="1">
      <alignment vertical="center"/>
    </xf>
    <xf numFmtId="0" fontId="51" fillId="4" borderId="0" xfId="0" applyFont="1" applyFill="1" applyProtection="1">
      <alignment vertical="center"/>
    </xf>
    <xf numFmtId="0" fontId="0" fillId="0" borderId="1" xfId="0" applyBorder="1" applyAlignment="1">
      <alignment horizontal="center" vertical="center"/>
    </xf>
    <xf numFmtId="0" fontId="0" fillId="0" borderId="1" xfId="0" applyBorder="1">
      <alignment vertical="center"/>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left" vertical="top" wrapText="1"/>
      <protection locked="0"/>
    </xf>
    <xf numFmtId="0" fontId="41" fillId="4" borderId="0" xfId="0" applyFont="1" applyFill="1" applyProtection="1">
      <alignment vertical="center"/>
    </xf>
    <xf numFmtId="0" fontId="51" fillId="0" borderId="0" xfId="0" applyFont="1" applyFill="1" applyProtection="1">
      <alignment vertical="center"/>
    </xf>
    <xf numFmtId="0" fontId="51" fillId="5" borderId="0" xfId="0" applyFont="1" applyFill="1" applyProtection="1">
      <alignment vertical="center"/>
    </xf>
    <xf numFmtId="0" fontId="41" fillId="5" borderId="0" xfId="0" applyFont="1" applyFill="1" applyProtection="1">
      <alignment vertical="center"/>
    </xf>
    <xf numFmtId="0" fontId="54" fillId="4" borderId="0" xfId="0" applyFont="1" applyFill="1" applyProtection="1">
      <alignment vertical="center"/>
    </xf>
    <xf numFmtId="0" fontId="0" fillId="0" borderId="124" xfId="0" applyBorder="1">
      <alignment vertical="center"/>
    </xf>
    <xf numFmtId="0" fontId="0" fillId="0" borderId="20" xfId="0" applyBorder="1">
      <alignment vertical="center"/>
    </xf>
    <xf numFmtId="0" fontId="0" fillId="0" borderId="20" xfId="0" applyBorder="1" applyAlignment="1">
      <alignment horizontal="right" vertical="center"/>
    </xf>
    <xf numFmtId="38" fontId="0" fillId="2" borderId="1" xfId="2" applyFont="1" applyFill="1" applyBorder="1" applyProtection="1">
      <alignment vertical="center"/>
      <protection locked="0"/>
    </xf>
    <xf numFmtId="0" fontId="74" fillId="0" borderId="0" xfId="0" applyFont="1" applyAlignment="1">
      <alignment vertical="center"/>
    </xf>
    <xf numFmtId="0" fontId="74" fillId="0" borderId="0" xfId="0" applyFont="1" applyAlignment="1"/>
    <xf numFmtId="0" fontId="74" fillId="0" borderId="0" xfId="0" applyFont="1" applyBorder="1" applyAlignment="1">
      <alignment vertical="center"/>
    </xf>
    <xf numFmtId="49" fontId="74" fillId="0" borderId="0" xfId="0" applyNumberFormat="1" applyFont="1" applyBorder="1" applyAlignment="1">
      <alignment vertical="center"/>
    </xf>
    <xf numFmtId="0" fontId="12" fillId="0" borderId="0" xfId="0" applyFont="1" applyBorder="1" applyAlignment="1"/>
    <xf numFmtId="49" fontId="116" fillId="0" borderId="0" xfId="0" applyNumberFormat="1" applyFont="1" applyBorder="1" applyAlignment="1">
      <alignment horizontal="left" vertical="center"/>
    </xf>
    <xf numFmtId="0" fontId="0" fillId="0" borderId="0" xfId="0" applyBorder="1" applyAlignment="1"/>
    <xf numFmtId="0" fontId="74" fillId="0" borderId="57" xfId="0" applyFont="1" applyBorder="1" applyAlignment="1" applyProtection="1">
      <protection locked="0"/>
    </xf>
    <xf numFmtId="0" fontId="12" fillId="0" borderId="52" xfId="0" applyFont="1" applyBorder="1" applyAlignment="1" applyProtection="1">
      <alignment horizontal="distributed" wrapText="1"/>
      <protection locked="0"/>
    </xf>
    <xf numFmtId="49" fontId="74" fillId="0" borderId="0" xfId="0" applyNumberFormat="1" applyFont="1" applyBorder="1" applyAlignment="1" applyProtection="1">
      <alignment vertical="center"/>
      <protection locked="0"/>
    </xf>
    <xf numFmtId="0" fontId="12" fillId="0" borderId="52" xfId="0" applyFont="1" applyBorder="1" applyAlignment="1" applyProtection="1">
      <alignment wrapText="1"/>
      <protection locked="0"/>
    </xf>
    <xf numFmtId="0" fontId="114" fillId="0" borderId="52" xfId="0" applyFont="1" applyBorder="1" applyAlignment="1" applyProtection="1">
      <protection locked="0"/>
    </xf>
    <xf numFmtId="0" fontId="73" fillId="0" borderId="0" xfId="0" applyFont="1" applyBorder="1" applyAlignment="1" applyProtection="1">
      <alignment horizontal="center" vertical="center" wrapText="1"/>
      <protection locked="0"/>
    </xf>
    <xf numFmtId="0" fontId="73" fillId="0" borderId="0" xfId="0" applyFont="1" applyBorder="1" applyAlignment="1" applyProtection="1">
      <alignment horizontal="right" vertical="top" wrapText="1"/>
      <protection locked="0"/>
    </xf>
    <xf numFmtId="0" fontId="73" fillId="0" borderId="0" xfId="0" applyFont="1" applyBorder="1" applyAlignment="1" applyProtection="1">
      <alignment horizontal="justify" vertical="top" wrapText="1"/>
      <protection locked="0"/>
    </xf>
    <xf numFmtId="0" fontId="73" fillId="0" borderId="0" xfId="0" applyFont="1" applyBorder="1" applyAlignment="1" applyProtection="1">
      <alignment vertical="top" wrapText="1"/>
      <protection locked="0"/>
    </xf>
    <xf numFmtId="0" fontId="73" fillId="0" borderId="0" xfId="0" applyFont="1" applyBorder="1" applyAlignment="1" applyProtection="1">
      <alignment vertical="top"/>
      <protection locked="0"/>
    </xf>
    <xf numFmtId="0" fontId="73" fillId="0" borderId="0" xfId="0" applyFont="1" applyBorder="1" applyAlignment="1" applyProtection="1">
      <alignment horizontal="center" vertical="top" wrapText="1"/>
      <protection locked="0"/>
    </xf>
    <xf numFmtId="0" fontId="74" fillId="0" borderId="0" xfId="0" applyFont="1" applyBorder="1" applyAlignment="1"/>
    <xf numFmtId="49" fontId="74" fillId="0" borderId="0" xfId="0" applyNumberFormat="1" applyFont="1" applyFill="1" applyBorder="1" applyAlignment="1">
      <alignment vertical="center"/>
    </xf>
    <xf numFmtId="0" fontId="115" fillId="0" borderId="0" xfId="0" applyFont="1" applyBorder="1" applyAlignment="1">
      <alignment horizontal="center"/>
    </xf>
    <xf numFmtId="0" fontId="27" fillId="0" borderId="0" xfId="0" applyFont="1" applyBorder="1" applyAlignment="1">
      <alignment shrinkToFit="1"/>
    </xf>
    <xf numFmtId="0" fontId="74" fillId="0" borderId="0" xfId="0" applyFont="1" applyBorder="1" applyAlignment="1">
      <alignment vertical="center" shrinkToFit="1"/>
    </xf>
    <xf numFmtId="49" fontId="116" fillId="0" borderId="0" xfId="0" applyNumberFormat="1" applyFont="1" applyBorder="1" applyAlignment="1" applyProtection="1">
      <alignment vertical="center" shrinkToFit="1"/>
      <protection locked="0"/>
    </xf>
    <xf numFmtId="49" fontId="74" fillId="0" borderId="0" xfId="0" applyNumberFormat="1" applyFont="1" applyBorder="1" applyAlignment="1">
      <alignment vertical="top"/>
    </xf>
    <xf numFmtId="0" fontId="73" fillId="0" borderId="1" xfId="0" applyFont="1" applyBorder="1" applyAlignment="1" applyProtection="1">
      <alignment horizontal="center" vertical="center" wrapText="1"/>
      <protection locked="0"/>
    </xf>
    <xf numFmtId="0" fontId="73" fillId="0" borderId="6" xfId="0" applyFont="1" applyBorder="1" applyAlignment="1" applyProtection="1">
      <alignment horizontal="center" vertical="center" wrapText="1"/>
      <protection locked="0"/>
    </xf>
    <xf numFmtId="0" fontId="73" fillId="0" borderId="18" xfId="0" applyFont="1" applyBorder="1" applyAlignment="1" applyProtection="1">
      <alignment horizontal="center" vertical="center" wrapText="1"/>
      <protection locked="0"/>
    </xf>
    <xf numFmtId="0" fontId="73" fillId="0" borderId="18" xfId="0" applyFont="1" applyBorder="1" applyAlignment="1" applyProtection="1">
      <alignment horizontal="right" vertical="top" wrapText="1"/>
      <protection locked="0"/>
    </xf>
    <xf numFmtId="0" fontId="73" fillId="0" borderId="18" xfId="0" applyFont="1" applyBorder="1" applyAlignment="1" applyProtection="1">
      <alignment horizontal="justify" vertical="top" wrapText="1"/>
      <protection locked="0"/>
    </xf>
    <xf numFmtId="0" fontId="0" fillId="0" borderId="18" xfId="0" applyBorder="1" applyProtection="1">
      <alignment vertical="center"/>
      <protection locked="0"/>
    </xf>
    <xf numFmtId="0" fontId="73" fillId="0" borderId="18" xfId="0" applyFont="1" applyBorder="1" applyAlignment="1" applyProtection="1">
      <alignment horizontal="center" vertical="top" wrapText="1"/>
      <protection locked="0"/>
    </xf>
    <xf numFmtId="0" fontId="73" fillId="0" borderId="18" xfId="0" applyFont="1" applyBorder="1" applyAlignment="1" applyProtection="1">
      <alignment vertical="top" wrapText="1"/>
      <protection locked="0"/>
    </xf>
    <xf numFmtId="0" fontId="73" fillId="0" borderId="19" xfId="0" applyFont="1" applyBorder="1" applyAlignment="1" applyProtection="1">
      <alignment horizontal="center" vertical="center" wrapText="1"/>
      <protection locked="0"/>
    </xf>
    <xf numFmtId="0" fontId="73" fillId="0" borderId="19" xfId="0" applyFont="1" applyBorder="1" applyAlignment="1" applyProtection="1">
      <alignment horizontal="right" vertical="top" wrapText="1"/>
      <protection locked="0"/>
    </xf>
    <xf numFmtId="0" fontId="73" fillId="0" borderId="19" xfId="0" applyFont="1" applyBorder="1" applyAlignment="1" applyProtection="1">
      <alignment horizontal="justify" vertical="top" wrapText="1"/>
      <protection locked="0"/>
    </xf>
    <xf numFmtId="0" fontId="73" fillId="0" borderId="10" xfId="0" applyFont="1" applyBorder="1" applyAlignment="1" applyProtection="1">
      <alignment horizontal="center" vertical="center" wrapText="1"/>
      <protection locked="0"/>
    </xf>
    <xf numFmtId="0" fontId="109" fillId="0" borderId="0" xfId="0" applyFont="1" applyBorder="1" applyAlignment="1" applyProtection="1">
      <alignment vertical="top"/>
      <protection locked="0"/>
    </xf>
    <xf numFmtId="0" fontId="73" fillId="0" borderId="19" xfId="0" applyFont="1" applyBorder="1" applyAlignment="1" applyProtection="1">
      <alignment vertical="top" wrapText="1"/>
      <protection locked="0"/>
    </xf>
    <xf numFmtId="0" fontId="73" fillId="4" borderId="12" xfId="0" applyFont="1" applyFill="1" applyBorder="1" applyAlignment="1" applyProtection="1">
      <alignment vertical="center" wrapText="1"/>
    </xf>
    <xf numFmtId="0" fontId="73" fillId="4" borderId="1" xfId="0" applyFont="1" applyFill="1" applyBorder="1" applyAlignment="1" applyProtection="1">
      <alignment vertical="center" wrapText="1"/>
    </xf>
    <xf numFmtId="0" fontId="73" fillId="4" borderId="10" xfId="0" applyFont="1" applyFill="1" applyBorder="1" applyAlignment="1" applyProtection="1">
      <alignment horizontal="left" vertical="center"/>
      <protection locked="0"/>
    </xf>
    <xf numFmtId="0" fontId="0" fillId="0" borderId="0" xfId="0" applyAlignment="1" applyProtection="1">
      <alignment horizontal="center" vertical="center"/>
    </xf>
    <xf numFmtId="0" fontId="40" fillId="0" borderId="0" xfId="0" applyFont="1" applyAlignment="1" applyProtection="1">
      <alignment horizontal="center" vertical="center"/>
    </xf>
    <xf numFmtId="0" fontId="40" fillId="0" borderId="0" xfId="0" applyFont="1" applyAlignment="1" applyProtection="1">
      <alignment vertical="center"/>
    </xf>
    <xf numFmtId="0" fontId="51" fillId="2" borderId="0" xfId="0" applyFont="1" applyFill="1" applyAlignment="1" applyProtection="1">
      <alignment horizontal="left" vertical="center"/>
      <protection locked="0"/>
    </xf>
    <xf numFmtId="0" fontId="73" fillId="0" borderId="13" xfId="4" applyFont="1" applyBorder="1" applyAlignment="1">
      <alignment horizontal="right" vertical="center" wrapText="1"/>
    </xf>
    <xf numFmtId="0" fontId="73" fillId="0" borderId="17" xfId="4" applyFont="1" applyBorder="1" applyAlignment="1">
      <alignment horizontal="right" vertical="center" wrapText="1"/>
    </xf>
    <xf numFmtId="0" fontId="73" fillId="0" borderId="6" xfId="4" applyFont="1" applyBorder="1" applyAlignment="1">
      <alignment horizontal="right" vertical="center" wrapText="1"/>
    </xf>
    <xf numFmtId="0" fontId="12" fillId="0" borderId="1" xfId="1" applyFont="1" applyBorder="1" applyAlignment="1" applyProtection="1">
      <alignment horizontal="left" vertical="center" shrinkToFit="1"/>
    </xf>
    <xf numFmtId="0" fontId="12" fillId="0" borderId="10" xfId="1" applyFont="1" applyBorder="1" applyAlignment="1" applyProtection="1">
      <alignment horizontal="left" vertical="center" shrinkToFit="1"/>
    </xf>
    <xf numFmtId="0" fontId="12" fillId="0" borderId="11" xfId="1" applyFont="1" applyBorder="1" applyAlignment="1" applyProtection="1">
      <alignment horizontal="left" vertical="center" shrinkToFit="1"/>
    </xf>
    <xf numFmtId="0" fontId="12" fillId="0" borderId="12" xfId="1" applyFont="1" applyBorder="1" applyAlignment="1" applyProtection="1">
      <alignment horizontal="left" vertical="center" shrinkToFit="1"/>
    </xf>
    <xf numFmtId="0" fontId="12" fillId="0" borderId="14" xfId="1" applyFont="1" applyBorder="1" applyAlignment="1" applyProtection="1">
      <alignment horizontal="center" vertical="center" shrinkToFit="1"/>
    </xf>
    <xf numFmtId="0" fontId="12" fillId="0" borderId="15" xfId="1" applyFont="1" applyBorder="1" applyAlignment="1" applyProtection="1">
      <alignment horizontal="center" vertical="center" shrinkToFit="1"/>
    </xf>
    <xf numFmtId="0" fontId="12" fillId="0" borderId="21" xfId="1" applyFont="1" applyBorder="1" applyAlignment="1" applyProtection="1">
      <alignment horizontal="center" vertical="center" shrinkToFit="1"/>
    </xf>
    <xf numFmtId="0" fontId="12" fillId="0" borderId="20" xfId="1" applyFont="1" applyBorder="1" applyAlignment="1" applyProtection="1">
      <alignment horizontal="center" vertical="center" shrinkToFit="1"/>
    </xf>
    <xf numFmtId="0" fontId="10" fillId="0" borderId="0" xfId="1" applyFont="1" applyAlignment="1" applyProtection="1">
      <alignment horizontal="center" vertical="center"/>
    </xf>
    <xf numFmtId="0" fontId="76" fillId="0" borderId="0" xfId="1" applyFont="1" applyAlignment="1" applyProtection="1">
      <alignment horizontal="center"/>
    </xf>
    <xf numFmtId="0" fontId="12" fillId="6" borderId="0" xfId="1" applyFont="1" applyFill="1" applyAlignment="1" applyProtection="1">
      <alignment horizontal="left" vertical="center"/>
    </xf>
    <xf numFmtId="0" fontId="8" fillId="0" borderId="0" xfId="1" applyFont="1" applyAlignment="1" applyProtection="1"/>
    <xf numFmtId="0" fontId="12" fillId="0" borderId="20" xfId="1" applyFont="1" applyBorder="1" applyAlignment="1" applyProtection="1">
      <alignment horizontal="center"/>
    </xf>
    <xf numFmtId="0" fontId="12" fillId="0" borderId="10" xfId="1" applyFont="1" applyBorder="1" applyAlignment="1" applyProtection="1">
      <alignment vertical="center" shrinkToFit="1"/>
    </xf>
    <xf numFmtId="0" fontId="8" fillId="0" borderId="11" xfId="1" applyFont="1" applyBorder="1" applyAlignment="1" applyProtection="1">
      <alignment vertical="center" shrinkToFit="1"/>
    </xf>
    <xf numFmtId="0" fontId="8" fillId="0" borderId="12" xfId="1" applyFont="1" applyBorder="1" applyAlignment="1" applyProtection="1">
      <alignment vertical="center" shrinkToFit="1"/>
    </xf>
    <xf numFmtId="0" fontId="8" fillId="0" borderId="11" xfId="1" applyFont="1" applyBorder="1" applyAlignment="1" applyProtection="1">
      <alignment horizontal="left" vertical="center" shrinkToFit="1"/>
    </xf>
    <xf numFmtId="0" fontId="8" fillId="0" borderId="12" xfId="1" applyFont="1" applyBorder="1" applyAlignment="1" applyProtection="1">
      <alignment horizontal="left" vertical="center" shrinkToFit="1"/>
    </xf>
    <xf numFmtId="0" fontId="12" fillId="0" borderId="11" xfId="1" applyFont="1" applyBorder="1" applyAlignment="1" applyProtection="1">
      <alignment vertical="center" shrinkToFit="1"/>
    </xf>
    <xf numFmtId="0" fontId="12" fillId="0" borderId="12" xfId="1" applyFont="1" applyBorder="1" applyAlignment="1" applyProtection="1">
      <alignment vertical="center" shrinkToFit="1"/>
    </xf>
    <xf numFmtId="0" fontId="12" fillId="0" borderId="10" xfId="1" applyFont="1" applyFill="1" applyBorder="1" applyAlignment="1" applyProtection="1">
      <alignment vertical="center" shrinkToFit="1"/>
    </xf>
    <xf numFmtId="0" fontId="8" fillId="0" borderId="11" xfId="1" applyFont="1" applyFill="1" applyBorder="1" applyAlignment="1" applyProtection="1">
      <alignment vertical="center" shrinkToFit="1"/>
    </xf>
    <xf numFmtId="0" fontId="8" fillId="0" borderId="12" xfId="1" applyFont="1" applyFill="1" applyBorder="1" applyAlignment="1" applyProtection="1">
      <alignment vertical="center" shrinkToFit="1"/>
    </xf>
    <xf numFmtId="0" fontId="12" fillId="0" borderId="1" xfId="1" applyFont="1" applyBorder="1" applyAlignment="1" applyProtection="1">
      <alignment vertical="center" shrinkToFit="1"/>
    </xf>
    <xf numFmtId="0" fontId="12" fillId="0" borderId="1" xfId="1" applyFont="1" applyBorder="1" applyAlignment="1" applyProtection="1">
      <alignment horizontal="center" vertical="center"/>
    </xf>
    <xf numFmtId="0" fontId="12" fillId="0" borderId="14" xfId="1" applyFont="1" applyBorder="1" applyAlignment="1" applyProtection="1">
      <alignment vertical="center" shrinkToFit="1"/>
    </xf>
    <xf numFmtId="0" fontId="12" fillId="0" borderId="15" xfId="1" applyFont="1" applyBorder="1" applyAlignment="1" applyProtection="1">
      <alignment vertical="center" shrinkToFit="1"/>
    </xf>
    <xf numFmtId="0" fontId="12" fillId="0" borderId="16" xfId="1" applyFont="1" applyBorder="1" applyAlignment="1" applyProtection="1">
      <alignment vertical="center" shrinkToFit="1"/>
    </xf>
    <xf numFmtId="0" fontId="12" fillId="0" borderId="21" xfId="1" applyFont="1" applyBorder="1" applyAlignment="1" applyProtection="1">
      <alignment vertical="center" shrinkToFit="1"/>
    </xf>
    <xf numFmtId="0" fontId="12" fillId="0" borderId="20" xfId="1" applyFont="1" applyBorder="1" applyAlignment="1" applyProtection="1">
      <alignment vertical="center" shrinkToFit="1"/>
    </xf>
    <xf numFmtId="0" fontId="12" fillId="0" borderId="22" xfId="1" applyFont="1" applyBorder="1" applyAlignment="1" applyProtection="1">
      <alignment vertical="center" shrinkToFit="1"/>
    </xf>
    <xf numFmtId="0" fontId="73" fillId="0" borderId="1" xfId="0" applyFont="1" applyBorder="1" applyAlignment="1">
      <alignment horizontal="left" vertical="center"/>
    </xf>
    <xf numFmtId="0" fontId="73" fillId="11" borderId="1" xfId="0" applyFont="1" applyFill="1" applyBorder="1" applyAlignment="1">
      <alignment horizontal="left" vertical="center"/>
    </xf>
    <xf numFmtId="0" fontId="72" fillId="11" borderId="1" xfId="0" applyFont="1" applyFill="1" applyBorder="1" applyAlignment="1">
      <alignment horizontal="left" vertical="center"/>
    </xf>
    <xf numFmtId="0" fontId="72" fillId="0" borderId="1" xfId="0" applyFont="1" applyBorder="1" applyAlignment="1">
      <alignment horizontal="left" vertical="center"/>
    </xf>
    <xf numFmtId="0" fontId="0"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11" borderId="1" xfId="0" applyFill="1" applyBorder="1" applyAlignment="1">
      <alignment horizontal="left" vertical="center"/>
    </xf>
    <xf numFmtId="0" fontId="0" fillId="0" borderId="0" xfId="0" applyFill="1" applyAlignment="1" applyProtection="1">
      <alignment horizontal="left" vertical="center"/>
    </xf>
    <xf numFmtId="0" fontId="73" fillId="0" borderId="0" xfId="0" applyFont="1" applyAlignment="1" applyProtection="1">
      <alignment horizontal="justify" vertical="center" wrapText="1"/>
      <protection locked="0"/>
    </xf>
    <xf numFmtId="0" fontId="0" fillId="0" borderId="0" xfId="0" applyFont="1" applyProtection="1">
      <alignment vertical="center"/>
      <protection locked="0"/>
    </xf>
    <xf numFmtId="0" fontId="73" fillId="0" borderId="14" xfId="0" applyFont="1" applyBorder="1" applyAlignment="1" applyProtection="1">
      <alignment horizontal="center" vertical="center" wrapText="1"/>
      <protection locked="0"/>
    </xf>
    <xf numFmtId="0" fontId="73" fillId="0" borderId="15" xfId="0" applyFont="1" applyBorder="1" applyAlignment="1" applyProtection="1">
      <alignment horizontal="center" vertical="center" wrapText="1"/>
      <protection locked="0"/>
    </xf>
    <xf numFmtId="0" fontId="73" fillId="0" borderId="16" xfId="0" applyFont="1" applyBorder="1" applyAlignment="1" applyProtection="1">
      <alignment horizontal="center" vertical="center" wrapText="1"/>
      <protection locked="0"/>
    </xf>
    <xf numFmtId="58" fontId="73" fillId="0" borderId="18" xfId="0" applyNumberFormat="1" applyFont="1" applyBorder="1" applyAlignment="1" applyProtection="1">
      <alignment horizontal="right" vertical="top" wrapText="1"/>
      <protection locked="0"/>
    </xf>
    <xf numFmtId="58" fontId="73" fillId="0" borderId="0" xfId="0" applyNumberFormat="1" applyFont="1" applyBorder="1" applyAlignment="1" applyProtection="1">
      <alignment horizontal="right" vertical="top" wrapText="1"/>
      <protection locked="0"/>
    </xf>
    <xf numFmtId="58" fontId="73" fillId="0" borderId="19" xfId="0" applyNumberFormat="1" applyFont="1" applyBorder="1" applyAlignment="1" applyProtection="1">
      <alignment horizontal="right" vertical="top" wrapText="1"/>
      <protection locked="0"/>
    </xf>
    <xf numFmtId="0" fontId="73" fillId="0" borderId="18" xfId="0" applyFont="1" applyBorder="1" applyAlignment="1" applyProtection="1">
      <alignment horizontal="justify" vertical="top" wrapText="1"/>
      <protection locked="0"/>
    </xf>
    <xf numFmtId="0" fontId="73" fillId="0" borderId="0" xfId="0" applyFont="1" applyBorder="1" applyAlignment="1" applyProtection="1">
      <alignment horizontal="justify" vertical="top" wrapText="1"/>
      <protection locked="0"/>
    </xf>
    <xf numFmtId="0" fontId="73" fillId="0" borderId="19" xfId="0" applyFont="1" applyBorder="1" applyAlignment="1" applyProtection="1">
      <alignment horizontal="justify" vertical="top" wrapText="1"/>
      <protection locked="0"/>
    </xf>
    <xf numFmtId="178" fontId="73" fillId="4" borderId="1" xfId="0" applyNumberFormat="1" applyFont="1" applyFill="1" applyBorder="1" applyAlignment="1" applyProtection="1">
      <alignment horizontal="center" vertical="center" wrapText="1"/>
    </xf>
    <xf numFmtId="0" fontId="73" fillId="4" borderId="10" xfId="0" applyFont="1" applyFill="1" applyBorder="1" applyAlignment="1" applyProtection="1">
      <alignment horizontal="center" vertical="center" wrapText="1"/>
    </xf>
    <xf numFmtId="0" fontId="73" fillId="4" borderId="11" xfId="0" applyFont="1" applyFill="1" applyBorder="1" applyAlignment="1" applyProtection="1">
      <alignment horizontal="center" vertical="center" wrapText="1"/>
    </xf>
    <xf numFmtId="0" fontId="73" fillId="4" borderId="12" xfId="0" applyFont="1" applyFill="1" applyBorder="1" applyAlignment="1" applyProtection="1">
      <alignment horizontal="center" vertical="center" wrapText="1"/>
    </xf>
    <xf numFmtId="0" fontId="73" fillId="4" borderId="6" xfId="0" applyFont="1" applyFill="1" applyBorder="1" applyAlignment="1" applyProtection="1">
      <alignment horizontal="center" vertical="center" wrapText="1"/>
    </xf>
    <xf numFmtId="0" fontId="73" fillId="4" borderId="1" xfId="0" applyFont="1" applyFill="1" applyBorder="1" applyAlignment="1" applyProtection="1">
      <alignment horizontal="center" vertical="center" wrapText="1"/>
    </xf>
    <xf numFmtId="0" fontId="73" fillId="0" borderId="0" xfId="0" applyFont="1" applyBorder="1" applyAlignment="1" applyProtection="1">
      <alignment horizontal="left" vertical="top"/>
      <protection locked="0"/>
    </xf>
    <xf numFmtId="0" fontId="73" fillId="0" borderId="19" xfId="0" applyFont="1" applyBorder="1" applyAlignment="1" applyProtection="1">
      <alignment horizontal="left" vertical="top"/>
      <protection locked="0"/>
    </xf>
    <xf numFmtId="0" fontId="73" fillId="0" borderId="0" xfId="0" applyFont="1" applyBorder="1" applyAlignment="1" applyProtection="1">
      <alignment horizontal="left" vertical="top" wrapText="1"/>
      <protection locked="0"/>
    </xf>
    <xf numFmtId="0" fontId="73" fillId="0" borderId="19" xfId="0" applyFont="1" applyBorder="1" applyAlignment="1" applyProtection="1">
      <alignment horizontal="left" vertical="top" wrapText="1"/>
      <protection locked="0"/>
    </xf>
    <xf numFmtId="0" fontId="73" fillId="0" borderId="1" xfId="0" applyFont="1" applyBorder="1" applyAlignment="1" applyProtection="1">
      <alignment horizontal="center" vertical="center" wrapText="1"/>
      <protection locked="0"/>
    </xf>
    <xf numFmtId="0" fontId="73" fillId="4" borderId="16" xfId="0" applyFont="1" applyFill="1" applyBorder="1" applyAlignment="1" applyProtection="1">
      <alignment horizontal="left" vertical="center" wrapText="1"/>
      <protection locked="0"/>
    </xf>
    <xf numFmtId="0" fontId="73" fillId="4" borderId="13" xfId="0" applyFont="1" applyFill="1" applyBorder="1" applyAlignment="1" applyProtection="1">
      <alignment horizontal="left" vertical="center" wrapText="1"/>
      <protection locked="0"/>
    </xf>
    <xf numFmtId="0" fontId="73" fillId="4" borderId="14" xfId="0" applyFont="1" applyFill="1" applyBorder="1" applyAlignment="1" applyProtection="1">
      <alignment horizontal="left" vertical="center" wrapText="1"/>
      <protection locked="0"/>
    </xf>
    <xf numFmtId="0" fontId="73" fillId="4" borderId="15" xfId="0" applyFont="1" applyFill="1" applyBorder="1" applyAlignment="1" applyProtection="1">
      <alignment horizontal="left" vertical="center" wrapText="1"/>
      <protection locked="0"/>
    </xf>
    <xf numFmtId="0" fontId="73" fillId="4" borderId="10" xfId="0" applyFont="1" applyFill="1" applyBorder="1" applyAlignment="1" applyProtection="1">
      <alignment horizontal="left" vertical="center" wrapText="1"/>
      <protection locked="0"/>
    </xf>
    <xf numFmtId="0" fontId="73" fillId="4" borderId="11" xfId="0" applyFont="1" applyFill="1" applyBorder="1" applyAlignment="1" applyProtection="1">
      <alignment horizontal="left" vertical="center" wrapText="1"/>
      <protection locked="0"/>
    </xf>
    <xf numFmtId="0" fontId="73" fillId="4" borderId="12" xfId="0" applyFont="1" applyFill="1" applyBorder="1" applyAlignment="1" applyProtection="1">
      <alignment horizontal="left" vertical="center" wrapText="1"/>
      <protection locked="0"/>
    </xf>
    <xf numFmtId="58" fontId="73" fillId="4" borderId="1" xfId="0" applyNumberFormat="1" applyFont="1" applyFill="1" applyBorder="1" applyAlignment="1" applyProtection="1">
      <alignment horizontal="center" vertical="center" wrapText="1"/>
      <protection locked="0"/>
    </xf>
    <xf numFmtId="0" fontId="73" fillId="4" borderId="1" xfId="0" applyFont="1" applyFill="1" applyBorder="1" applyAlignment="1" applyProtection="1">
      <alignment horizontal="center" vertical="center" wrapText="1"/>
      <protection locked="0"/>
    </xf>
    <xf numFmtId="0" fontId="73" fillId="4" borderId="95" xfId="0" applyFont="1" applyFill="1" applyBorder="1" applyAlignment="1" applyProtection="1">
      <alignment horizontal="justify" vertical="center" wrapText="1"/>
      <protection locked="0"/>
    </xf>
    <xf numFmtId="0" fontId="0" fillId="0" borderId="0" xfId="0" applyBorder="1" applyAlignment="1">
      <alignment horizontal="center" vertical="center"/>
    </xf>
    <xf numFmtId="0" fontId="101" fillId="0" borderId="0" xfId="10" applyFont="1" applyAlignment="1">
      <alignment horizontal="center" vertical="center"/>
    </xf>
    <xf numFmtId="0" fontId="17" fillId="0" borderId="10" xfId="10" applyFont="1" applyBorder="1" applyAlignment="1">
      <alignment horizontal="center" vertical="center"/>
    </xf>
    <xf numFmtId="0" fontId="17" fillId="0" borderId="12" xfId="10" applyFont="1" applyBorder="1" applyAlignment="1">
      <alignment horizontal="center" vertical="center"/>
    </xf>
    <xf numFmtId="0" fontId="96" fillId="0" borderId="10" xfId="10" applyFont="1" applyBorder="1" applyAlignment="1">
      <alignment horizontal="center" vertical="center" wrapText="1"/>
    </xf>
    <xf numFmtId="0" fontId="96" fillId="0" borderId="12" xfId="10" applyFont="1" applyBorder="1" applyAlignment="1">
      <alignment horizontal="center" vertical="center" wrapText="1"/>
    </xf>
    <xf numFmtId="178" fontId="27" fillId="8" borderId="89" xfId="12" applyNumberFormat="1" applyFont="1" applyFill="1" applyBorder="1" applyAlignment="1" applyProtection="1">
      <alignment horizontal="right" vertical="center"/>
    </xf>
    <xf numFmtId="178" fontId="27" fillId="8" borderId="140" xfId="12" applyNumberFormat="1" applyFont="1" applyFill="1" applyBorder="1" applyAlignment="1" applyProtection="1">
      <alignment horizontal="right" vertical="center"/>
    </xf>
    <xf numFmtId="178" fontId="27" fillId="8" borderId="63" xfId="12" applyNumberFormat="1" applyFont="1" applyFill="1" applyBorder="1" applyAlignment="1" applyProtection="1">
      <alignment horizontal="right" vertical="center"/>
    </xf>
    <xf numFmtId="0" fontId="14" fillId="2" borderId="10" xfId="8" applyFill="1" applyBorder="1" applyAlignment="1" applyProtection="1">
      <alignment horizontal="center" vertical="center"/>
      <protection locked="0"/>
    </xf>
    <xf numFmtId="0" fontId="14" fillId="2" borderId="12" xfId="8" applyFill="1" applyBorder="1" applyAlignment="1" applyProtection="1">
      <alignment horizontal="center" vertical="center"/>
      <protection locked="0"/>
    </xf>
    <xf numFmtId="5" fontId="14" fillId="0" borderId="1" xfId="8" applyNumberFormat="1" applyBorder="1" applyAlignment="1">
      <alignment horizontal="center" vertical="center"/>
    </xf>
    <xf numFmtId="0" fontId="0" fillId="2" borderId="10" xfId="8" applyFont="1" applyFill="1" applyBorder="1" applyAlignment="1" applyProtection="1">
      <alignment horizontal="center" vertical="center"/>
      <protection locked="0"/>
    </xf>
    <xf numFmtId="178" fontId="27" fillId="2" borderId="13" xfId="12" applyNumberFormat="1" applyFont="1" applyFill="1" applyBorder="1" applyAlignment="1" applyProtection="1">
      <alignment horizontal="right" vertical="center"/>
      <protection locked="0"/>
    </xf>
    <xf numFmtId="178" fontId="27" fillId="2" borderId="17" xfId="12" applyNumberFormat="1" applyFont="1" applyFill="1" applyBorder="1" applyAlignment="1" applyProtection="1">
      <alignment horizontal="right" vertical="center"/>
      <protection locked="0"/>
    </xf>
    <xf numFmtId="178" fontId="27" fillId="2" borderId="6" xfId="12" applyNumberFormat="1" applyFont="1" applyFill="1" applyBorder="1" applyAlignment="1" applyProtection="1">
      <alignment horizontal="right" vertical="center"/>
      <protection locked="0"/>
    </xf>
    <xf numFmtId="178" fontId="27" fillId="0" borderId="13" xfId="12" applyNumberFormat="1" applyFont="1" applyFill="1" applyBorder="1" applyAlignment="1">
      <alignment horizontal="right" vertical="center"/>
    </xf>
    <xf numFmtId="178" fontId="27" fillId="0" borderId="17" xfId="12" applyNumberFormat="1" applyFont="1" applyFill="1" applyBorder="1" applyAlignment="1">
      <alignment horizontal="right" vertical="center"/>
    </xf>
    <xf numFmtId="178" fontId="27" fillId="0" borderId="6" xfId="12" applyNumberFormat="1" applyFont="1" applyFill="1" applyBorder="1" applyAlignment="1">
      <alignment horizontal="right" vertical="center"/>
    </xf>
    <xf numFmtId="193" fontId="27" fillId="2" borderId="13" xfId="12" applyNumberFormat="1" applyFont="1" applyFill="1" applyBorder="1" applyAlignment="1" applyProtection="1">
      <alignment horizontal="center" vertical="center"/>
      <protection locked="0"/>
    </xf>
    <xf numFmtId="193" fontId="27" fillId="2" borderId="17" xfId="12" applyNumberFormat="1" applyFont="1" applyFill="1" applyBorder="1" applyAlignment="1" applyProtection="1">
      <alignment horizontal="center" vertical="center"/>
      <protection locked="0"/>
    </xf>
    <xf numFmtId="193" fontId="27" fillId="2" borderId="6" xfId="12" applyNumberFormat="1" applyFont="1" applyFill="1" applyBorder="1" applyAlignment="1" applyProtection="1">
      <alignment horizontal="center" vertical="center"/>
      <protection locked="0"/>
    </xf>
    <xf numFmtId="178" fontId="27" fillId="0" borderId="14" xfId="12" applyNumberFormat="1" applyFont="1" applyFill="1" applyBorder="1" applyAlignment="1">
      <alignment horizontal="right" vertical="center"/>
    </xf>
    <xf numFmtId="178" fontId="27" fillId="0" borderId="18" xfId="12" applyNumberFormat="1" applyFont="1" applyFill="1" applyBorder="1" applyAlignment="1">
      <alignment horizontal="right" vertical="center"/>
    </xf>
    <xf numFmtId="178" fontId="27" fillId="0" borderId="21" xfId="12" applyNumberFormat="1" applyFont="1" applyFill="1" applyBorder="1" applyAlignment="1">
      <alignment horizontal="right" vertical="center"/>
    </xf>
    <xf numFmtId="0" fontId="40" fillId="0" borderId="0" xfId="8" applyFont="1" applyAlignment="1">
      <alignment horizontal="center" vertical="center"/>
    </xf>
    <xf numFmtId="0" fontId="14" fillId="0" borderId="14" xfId="8" applyBorder="1" applyAlignment="1">
      <alignment horizontal="center" vertical="center" wrapText="1"/>
    </xf>
    <xf numFmtId="0" fontId="14" fillId="0" borderId="16" xfId="8" applyBorder="1" applyAlignment="1">
      <alignment horizontal="center" vertical="center"/>
    </xf>
    <xf numFmtId="0" fontId="14" fillId="0" borderId="18" xfId="8" applyBorder="1" applyAlignment="1">
      <alignment horizontal="center" vertical="center"/>
    </xf>
    <xf numFmtId="0" fontId="14" fillId="0" borderId="19" xfId="8" applyBorder="1" applyAlignment="1">
      <alignment horizontal="center" vertical="center"/>
    </xf>
    <xf numFmtId="0" fontId="14" fillId="0" borderId="21" xfId="8" applyBorder="1" applyAlignment="1">
      <alignment horizontal="center" vertical="center"/>
    </xf>
    <xf numFmtId="0" fontId="14" fillId="0" borderId="22" xfId="8" applyBorder="1" applyAlignment="1">
      <alignment horizontal="center" vertical="center"/>
    </xf>
    <xf numFmtId="0" fontId="14" fillId="0" borderId="13" xfId="8" applyBorder="1" applyAlignment="1">
      <alignment horizontal="center" vertical="center" wrapText="1"/>
    </xf>
    <xf numFmtId="0" fontId="14" fillId="0" borderId="17" xfId="8" applyBorder="1" applyAlignment="1">
      <alignment horizontal="center" vertical="center" wrapText="1"/>
    </xf>
    <xf numFmtId="0" fontId="14" fillId="0" borderId="6" xfId="8" applyBorder="1" applyAlignment="1">
      <alignment horizontal="center" vertical="center" wrapText="1"/>
    </xf>
    <xf numFmtId="0" fontId="27" fillId="0" borderId="1" xfId="9" applyFont="1" applyFill="1" applyBorder="1" applyAlignment="1">
      <alignment horizontal="center" vertical="center" wrapText="1"/>
    </xf>
    <xf numFmtId="0" fontId="27" fillId="0" borderId="1" xfId="9" applyFont="1" applyFill="1" applyBorder="1" applyAlignment="1">
      <alignment horizontal="center" vertical="center"/>
    </xf>
    <xf numFmtId="0" fontId="27" fillId="0" borderId="14" xfId="9" applyFont="1" applyFill="1" applyBorder="1" applyAlignment="1">
      <alignment horizontal="center" vertical="center"/>
    </xf>
    <xf numFmtId="0" fontId="27" fillId="0" borderId="13" xfId="9" applyFont="1" applyFill="1" applyBorder="1" applyAlignment="1">
      <alignment horizontal="center" vertical="center" wrapText="1"/>
    </xf>
    <xf numFmtId="0" fontId="27" fillId="0" borderId="17" xfId="9" applyFont="1" applyFill="1" applyBorder="1" applyAlignment="1">
      <alignment horizontal="center" vertical="center" wrapText="1"/>
    </xf>
    <xf numFmtId="0" fontId="27" fillId="0" borderId="18" xfId="9" applyFont="1" applyFill="1" applyBorder="1" applyAlignment="1">
      <alignment horizontal="center" vertical="center"/>
    </xf>
    <xf numFmtId="0" fontId="73" fillId="0" borderId="1" xfId="0" applyFont="1" applyBorder="1" applyAlignment="1">
      <alignment horizontal="center" vertical="center" wrapText="1"/>
    </xf>
    <xf numFmtId="0" fontId="73" fillId="0" borderId="13" xfId="0" applyFont="1" applyBorder="1" applyAlignment="1">
      <alignment horizontal="center" vertical="center" wrapText="1"/>
    </xf>
    <xf numFmtId="0" fontId="73" fillId="0" borderId="0" xfId="0" applyFont="1" applyBorder="1" applyAlignment="1">
      <alignment horizontal="center" vertical="center"/>
    </xf>
    <xf numFmtId="0" fontId="108" fillId="0" borderId="0" xfId="0" applyFont="1" applyAlignment="1">
      <alignment horizontal="left"/>
    </xf>
    <xf numFmtId="0" fontId="97" fillId="0" borderId="0" xfId="0" applyFont="1" applyAlignment="1">
      <alignment horizontal="center" vertical="center"/>
    </xf>
    <xf numFmtId="0" fontId="73" fillId="0" borderId="13" xfId="0" applyFont="1" applyBorder="1" applyAlignment="1">
      <alignment horizontal="center" vertical="center"/>
    </xf>
    <xf numFmtId="0" fontId="73" fillId="0" borderId="7" xfId="0" applyFont="1" applyBorder="1" applyAlignment="1">
      <alignment horizontal="center" vertical="center"/>
    </xf>
    <xf numFmtId="0" fontId="109" fillId="0" borderId="10" xfId="0" applyFont="1" applyBorder="1" applyAlignment="1">
      <alignment horizontal="center" vertical="center" wrapText="1"/>
    </xf>
    <xf numFmtId="0" fontId="109" fillId="0" borderId="12" xfId="0" applyFont="1" applyBorder="1" applyAlignment="1">
      <alignment horizontal="center" vertical="center" wrapText="1"/>
    </xf>
    <xf numFmtId="0" fontId="13" fillId="0" borderId="13" xfId="1" applyFont="1" applyBorder="1" applyAlignment="1">
      <alignment horizontal="center" vertical="center"/>
    </xf>
    <xf numFmtId="0" fontId="13" fillId="0" borderId="17" xfId="1" applyFont="1" applyBorder="1" applyAlignment="1">
      <alignment horizontal="center" vertical="center"/>
    </xf>
    <xf numFmtId="0" fontId="13" fillId="0" borderId="6" xfId="1" applyFont="1" applyBorder="1" applyAlignment="1">
      <alignment horizontal="center" vertical="center"/>
    </xf>
    <xf numFmtId="0" fontId="9" fillId="0" borderId="13" xfId="1" applyFont="1" applyBorder="1" applyAlignment="1">
      <alignment horizontal="center" vertical="center" textRotation="255" wrapText="1"/>
    </xf>
    <xf numFmtId="0" fontId="9" fillId="0" borderId="17" xfId="1" applyFont="1" applyBorder="1" applyAlignment="1">
      <alignment horizontal="center" vertical="center" textRotation="255" wrapText="1"/>
    </xf>
    <xf numFmtId="0" fontId="9" fillId="0" borderId="6" xfId="1" applyFont="1" applyBorder="1" applyAlignment="1">
      <alignment horizontal="center" vertical="center" textRotation="255"/>
    </xf>
    <xf numFmtId="0" fontId="9" fillId="0" borderId="14" xfId="1" applyFont="1" applyBorder="1" applyAlignment="1">
      <alignment horizontal="center" vertical="center"/>
    </xf>
    <xf numFmtId="0" fontId="8" fillId="0" borderId="16" xfId="1" applyBorder="1" applyAlignment="1">
      <alignment horizontal="center" vertical="center"/>
    </xf>
    <xf numFmtId="0" fontId="9" fillId="2" borderId="54" xfId="1" applyFont="1" applyFill="1" applyBorder="1" applyAlignment="1" applyProtection="1">
      <alignment horizontal="left" vertical="center"/>
      <protection locked="0"/>
    </xf>
    <xf numFmtId="0" fontId="9" fillId="2" borderId="94" xfId="1" applyFont="1" applyFill="1" applyBorder="1" applyAlignment="1" applyProtection="1">
      <alignment horizontal="left" vertical="center"/>
      <protection locked="0"/>
    </xf>
    <xf numFmtId="0" fontId="9" fillId="2" borderId="56" xfId="1" applyFont="1" applyFill="1" applyBorder="1" applyAlignment="1" applyProtection="1">
      <alignment horizontal="left" vertical="center"/>
      <protection locked="0"/>
    </xf>
    <xf numFmtId="0" fontId="9" fillId="2" borderId="90" xfId="1" applyFont="1" applyFill="1" applyBorder="1" applyAlignment="1" applyProtection="1">
      <alignment horizontal="left" vertical="center"/>
      <protection locked="0"/>
    </xf>
    <xf numFmtId="0" fontId="9" fillId="2" borderId="55" xfId="1" applyFont="1" applyFill="1" applyBorder="1" applyAlignment="1" applyProtection="1">
      <alignment horizontal="left" vertical="center"/>
      <protection locked="0"/>
    </xf>
    <xf numFmtId="0" fontId="9" fillId="2" borderId="92" xfId="1" applyFont="1" applyFill="1" applyBorder="1" applyAlignment="1" applyProtection="1">
      <alignment horizontal="left" vertical="center"/>
      <protection locked="0"/>
    </xf>
    <xf numFmtId="0" fontId="12" fillId="0" borderId="6" xfId="1" applyFont="1" applyBorder="1" applyAlignment="1">
      <alignment horizontal="center" vertical="center" textRotation="255" wrapText="1"/>
    </xf>
    <xf numFmtId="0" fontId="9" fillId="0" borderId="10" xfId="1" applyFont="1" applyBorder="1" applyAlignment="1">
      <alignment horizontal="center" vertical="center" wrapText="1"/>
    </xf>
    <xf numFmtId="0" fontId="8" fillId="0" borderId="12" xfId="1" applyBorder="1" applyAlignment="1">
      <alignment horizontal="center" vertical="center"/>
    </xf>
    <xf numFmtId="0" fontId="9" fillId="0" borderId="6" xfId="1" applyFont="1" applyBorder="1" applyAlignment="1">
      <alignment horizontal="center" vertical="center" textRotation="255" wrapText="1"/>
    </xf>
    <xf numFmtId="0" fontId="9" fillId="0" borderId="1" xfId="1" applyFont="1" applyBorder="1" applyAlignment="1">
      <alignment horizontal="center" vertical="center" textRotation="255" wrapText="1"/>
    </xf>
    <xf numFmtId="0" fontId="12" fillId="0" borderId="1" xfId="1" applyFont="1" applyBorder="1" applyAlignment="1">
      <alignment horizontal="center" vertical="center" textRotation="255"/>
    </xf>
    <xf numFmtId="0" fontId="9" fillId="0" borderId="10" xfId="1" applyFont="1" applyBorder="1" applyAlignment="1">
      <alignment horizontal="center" vertical="center"/>
    </xf>
    <xf numFmtId="0" fontId="86" fillId="0" borderId="0" xfId="1" applyFont="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1" xfId="1" applyFont="1" applyBorder="1" applyAlignment="1">
      <alignment vertical="center"/>
    </xf>
    <xf numFmtId="0" fontId="9" fillId="0" borderId="13" xfId="1" applyFont="1" applyBorder="1" applyAlignment="1">
      <alignment vertical="center"/>
    </xf>
    <xf numFmtId="0" fontId="9" fillId="2" borderId="10" xfId="1" applyFont="1" applyFill="1" applyBorder="1" applyAlignment="1" applyProtection="1">
      <alignment horizontal="center" vertical="center"/>
      <protection locked="0"/>
    </xf>
    <xf numFmtId="0" fontId="9" fillId="2" borderId="11" xfId="1" applyFont="1" applyFill="1" applyBorder="1" applyAlignment="1" applyProtection="1">
      <alignment horizontal="center" vertical="center"/>
      <protection locked="0"/>
    </xf>
    <xf numFmtId="0" fontId="8" fillId="2" borderId="12" xfId="1" applyFill="1" applyBorder="1" applyAlignment="1" applyProtection="1">
      <alignment vertical="center"/>
      <protection locked="0"/>
    </xf>
    <xf numFmtId="0" fontId="9" fillId="0" borderId="13" xfId="1" applyFont="1" applyBorder="1" applyAlignment="1">
      <alignment horizontal="center" vertical="center"/>
    </xf>
    <xf numFmtId="0" fontId="8" fillId="0" borderId="17" xfId="1" applyBorder="1" applyAlignment="1">
      <alignment vertical="center"/>
    </xf>
    <xf numFmtId="0" fontId="8" fillId="0" borderId="6" xfId="1" applyBorder="1" applyAlignment="1">
      <alignment vertical="center"/>
    </xf>
    <xf numFmtId="0" fontId="9" fillId="2" borderId="14" xfId="1" applyFont="1" applyFill="1" applyBorder="1" applyAlignment="1" applyProtection="1">
      <alignment horizontal="left" vertical="top"/>
      <protection locked="0"/>
    </xf>
    <xf numFmtId="0" fontId="8" fillId="2" borderId="15" xfId="1" applyFill="1" applyBorder="1" applyAlignment="1" applyProtection="1">
      <alignment horizontal="left" vertical="top"/>
      <protection locked="0"/>
    </xf>
    <xf numFmtId="0" fontId="8" fillId="2" borderId="16" xfId="1" applyFill="1" applyBorder="1" applyAlignment="1" applyProtection="1">
      <alignment horizontal="left" vertical="top"/>
      <protection locked="0"/>
    </xf>
    <xf numFmtId="0" fontId="8" fillId="2" borderId="18" xfId="1" applyFill="1" applyBorder="1" applyAlignment="1" applyProtection="1">
      <alignment horizontal="left" vertical="top"/>
      <protection locked="0"/>
    </xf>
    <xf numFmtId="0" fontId="8" fillId="2" borderId="0" xfId="1" applyFill="1" applyAlignment="1" applyProtection="1">
      <alignment horizontal="left" vertical="top"/>
      <protection locked="0"/>
    </xf>
    <xf numFmtId="0" fontId="8" fillId="2" borderId="19" xfId="1" applyFill="1" applyBorder="1" applyAlignment="1" applyProtection="1">
      <alignment horizontal="left" vertical="top"/>
      <protection locked="0"/>
    </xf>
    <xf numFmtId="0" fontId="8" fillId="2" borderId="21" xfId="1" applyFill="1" applyBorder="1" applyAlignment="1" applyProtection="1">
      <alignment horizontal="left" vertical="top"/>
      <protection locked="0"/>
    </xf>
    <xf numFmtId="0" fontId="8" fillId="2" borderId="20" xfId="1" applyFill="1" applyBorder="1" applyAlignment="1" applyProtection="1">
      <alignment horizontal="left" vertical="top"/>
      <protection locked="0"/>
    </xf>
    <xf numFmtId="0" fontId="8" fillId="2" borderId="22" xfId="1" applyFill="1" applyBorder="1" applyAlignment="1" applyProtection="1">
      <alignment horizontal="left" vertical="top"/>
      <protection locked="0"/>
    </xf>
    <xf numFmtId="0" fontId="9" fillId="0" borderId="0" xfId="1" applyFont="1" applyBorder="1" applyAlignment="1">
      <alignment horizontal="right" vertical="center"/>
    </xf>
    <xf numFmtId="0" fontId="0" fillId="0" borderId="1" xfId="0" applyBorder="1" applyAlignment="1">
      <alignment vertical="center" textRotation="255"/>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2" borderId="1" xfId="0" applyFill="1" applyBorder="1" applyAlignment="1" applyProtection="1">
      <alignment horizontal="left" vertical="center"/>
      <protection locked="0"/>
    </xf>
    <xf numFmtId="0" fontId="0" fillId="0" borderId="14" xfId="0" applyBorder="1" applyAlignment="1">
      <alignment horizontal="center" wrapText="1"/>
    </xf>
    <xf numFmtId="0" fontId="0" fillId="0" borderId="16"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0" fillId="2" borderId="6" xfId="0" applyFill="1" applyBorder="1" applyAlignment="1" applyProtection="1">
      <alignment horizontal="left" vertical="center"/>
      <protection locked="0"/>
    </xf>
    <xf numFmtId="0" fontId="0" fillId="0" borderId="1" xfId="0" applyBorder="1">
      <alignment vertical="center"/>
    </xf>
    <xf numFmtId="0" fontId="12" fillId="0" borderId="56" xfId="1" applyFont="1" applyBorder="1" applyAlignment="1" applyProtection="1">
      <alignment horizontal="center" vertical="center" wrapText="1"/>
    </xf>
    <xf numFmtId="0" fontId="12" fillId="0" borderId="55" xfId="1" applyFont="1" applyBorder="1" applyAlignment="1" applyProtection="1">
      <alignment horizontal="center" vertical="center" wrapText="1"/>
    </xf>
    <xf numFmtId="0" fontId="12" fillId="0" borderId="54" xfId="1" applyFont="1" applyBorder="1" applyAlignment="1" applyProtection="1">
      <alignment horizontal="center" vertical="center" wrapText="1"/>
    </xf>
    <xf numFmtId="0" fontId="12" fillId="0" borderId="49" xfId="1" applyFont="1" applyBorder="1" applyAlignment="1" applyProtection="1">
      <alignment horizontal="center" vertical="center" wrapText="1"/>
    </xf>
    <xf numFmtId="0" fontId="12" fillId="0" borderId="50" xfId="1" applyFont="1" applyBorder="1" applyAlignment="1" applyProtection="1">
      <alignment horizontal="center" vertical="center" wrapText="1"/>
    </xf>
    <xf numFmtId="0" fontId="12" fillId="0" borderId="13" xfId="1" applyFont="1" applyBorder="1" applyAlignment="1" applyProtection="1">
      <alignment horizontal="center" vertical="center" wrapText="1"/>
    </xf>
    <xf numFmtId="0" fontId="12" fillId="0" borderId="17" xfId="1" applyFont="1" applyBorder="1" applyAlignment="1" applyProtection="1">
      <alignment horizontal="center" vertical="center" wrapText="1"/>
    </xf>
    <xf numFmtId="0" fontId="12" fillId="0" borderId="47" xfId="1" applyFont="1" applyBorder="1" applyAlignment="1" applyProtection="1">
      <alignment horizontal="center" vertical="center" wrapText="1"/>
    </xf>
    <xf numFmtId="0" fontId="18" fillId="0" borderId="0" xfId="1" applyFont="1" applyAlignment="1" applyProtection="1">
      <alignment horizontal="center" vertical="center"/>
    </xf>
    <xf numFmtId="178" fontId="62" fillId="4" borderId="39" xfId="1" applyNumberFormat="1" applyFont="1" applyFill="1" applyBorder="1" applyAlignment="1" applyProtection="1">
      <alignment horizontal="right"/>
    </xf>
    <xf numFmtId="178" fontId="62" fillId="4" borderId="38" xfId="1" applyNumberFormat="1" applyFont="1" applyFill="1" applyBorder="1" applyAlignment="1" applyProtection="1">
      <alignment horizontal="right"/>
    </xf>
    <xf numFmtId="0" fontId="17" fillId="0" borderId="24" xfId="1" applyFont="1" applyBorder="1" applyAlignment="1" applyProtection="1">
      <alignment horizontal="center" vertical="center"/>
    </xf>
    <xf numFmtId="0" fontId="17" fillId="0" borderId="43" xfId="1" applyFont="1" applyBorder="1" applyAlignment="1" applyProtection="1">
      <alignment horizontal="center" vertical="center"/>
    </xf>
    <xf numFmtId="176" fontId="8" fillId="0" borderId="41" xfId="1" applyNumberFormat="1" applyBorder="1" applyAlignment="1" applyProtection="1">
      <alignment horizontal="right"/>
    </xf>
    <xf numFmtId="176" fontId="8" fillId="0" borderId="31" xfId="1" applyNumberFormat="1" applyBorder="1" applyAlignment="1" applyProtection="1">
      <alignment horizontal="right"/>
    </xf>
    <xf numFmtId="178" fontId="88" fillId="4" borderId="41" xfId="2" applyNumberFormat="1" applyFont="1" applyFill="1" applyBorder="1" applyAlignment="1" applyProtection="1">
      <alignment horizontal="right"/>
    </xf>
    <xf numFmtId="178" fontId="88" fillId="4" borderId="31" xfId="2" applyNumberFormat="1" applyFont="1" applyFill="1" applyBorder="1" applyAlignment="1" applyProtection="1">
      <alignment horizontal="right"/>
    </xf>
    <xf numFmtId="178" fontId="88" fillId="4" borderId="41" xfId="1" applyNumberFormat="1" applyFont="1" applyFill="1" applyBorder="1" applyAlignment="1" applyProtection="1">
      <alignment horizontal="right"/>
    </xf>
    <xf numFmtId="178" fontId="88" fillId="4" borderId="31" xfId="1" applyNumberFormat="1" applyFont="1" applyFill="1" applyBorder="1" applyAlignment="1" applyProtection="1">
      <alignment horizontal="right"/>
    </xf>
    <xf numFmtId="178" fontId="62" fillId="4" borderId="41" xfId="1" applyNumberFormat="1" applyFont="1" applyFill="1" applyBorder="1" applyAlignment="1" applyProtection="1">
      <alignment horizontal="right"/>
    </xf>
    <xf numFmtId="178" fontId="62" fillId="4" borderId="31" xfId="1" applyNumberFormat="1" applyFont="1" applyFill="1" applyBorder="1" applyAlignment="1" applyProtection="1">
      <alignment horizontal="right"/>
    </xf>
    <xf numFmtId="0" fontId="12" fillId="0" borderId="16" xfId="1" applyFont="1" applyBorder="1" applyAlignment="1" applyProtection="1">
      <alignment horizontal="center" vertical="center" wrapText="1"/>
    </xf>
    <xf numFmtId="0" fontId="12" fillId="0" borderId="19" xfId="1" applyFont="1" applyBorder="1" applyAlignment="1" applyProtection="1">
      <alignment horizontal="center" vertical="center" wrapText="1"/>
    </xf>
    <xf numFmtId="0" fontId="0" fillId="0" borderId="1" xfId="0" applyBorder="1" applyAlignment="1" applyProtection="1">
      <alignment horizontal="center" vertical="center"/>
    </xf>
    <xf numFmtId="0" fontId="7" fillId="2" borderId="6"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0" fillId="2" borderId="6" xfId="0" applyFill="1" applyBorder="1" applyAlignment="1" applyProtection="1">
      <alignment horizontal="center" shrinkToFit="1"/>
      <protection locked="0"/>
    </xf>
    <xf numFmtId="0" fontId="0" fillId="2" borderId="1" xfId="0" applyFill="1" applyBorder="1" applyAlignment="1" applyProtection="1">
      <alignment horizontal="center" shrinkToFit="1"/>
      <protection locked="0"/>
    </xf>
    <xf numFmtId="0" fontId="0" fillId="0" borderId="6" xfId="0" applyBorder="1" applyAlignment="1" applyProtection="1">
      <alignment horizontal="center" shrinkToFit="1"/>
    </xf>
    <xf numFmtId="0" fontId="0" fillId="0" borderId="1" xfId="0" applyBorder="1" applyAlignment="1" applyProtection="1">
      <alignment horizontal="center" shrinkToFit="1"/>
    </xf>
    <xf numFmtId="0" fontId="7" fillId="0" borderId="18"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0" fillId="2" borderId="10"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0" borderId="13" xfId="0" applyBorder="1" applyAlignment="1" applyProtection="1">
      <alignment horizontal="distributed" vertical="center" wrapText="1"/>
    </xf>
    <xf numFmtId="0" fontId="0" fillId="0" borderId="17" xfId="0" applyBorder="1" applyAlignment="1" applyProtection="1">
      <alignment horizontal="distributed" vertical="center"/>
    </xf>
    <xf numFmtId="0" fontId="0" fillId="0" borderId="6" xfId="0" applyBorder="1" applyAlignment="1" applyProtection="1">
      <alignment horizontal="distributed" vertical="center"/>
    </xf>
    <xf numFmtId="178" fontId="0" fillId="0" borderId="13" xfId="0" applyNumberFormat="1" applyBorder="1" applyAlignment="1" applyProtection="1">
      <alignment horizontal="right" vertical="top" shrinkToFit="1"/>
    </xf>
    <xf numFmtId="178" fontId="0" fillId="0" borderId="17" xfId="0" applyNumberFormat="1" applyBorder="1" applyAlignment="1" applyProtection="1">
      <alignment horizontal="right" vertical="top" shrinkToFit="1"/>
    </xf>
    <xf numFmtId="178" fontId="0" fillId="0" borderId="6" xfId="0" applyNumberFormat="1" applyBorder="1" applyAlignment="1" applyProtection="1">
      <alignment horizontal="right" vertical="top" shrinkToFit="1"/>
    </xf>
    <xf numFmtId="0" fontId="3" fillId="0" borderId="20" xfId="0" applyFont="1" applyBorder="1" applyAlignment="1" applyProtection="1">
      <alignment horizontal="right"/>
    </xf>
    <xf numFmtId="0" fontId="0" fillId="0" borderId="1" xfId="0" applyBorder="1" applyAlignment="1" applyProtection="1">
      <alignment horizontal="center" vertical="center" wrapText="1"/>
    </xf>
    <xf numFmtId="0" fontId="31" fillId="0" borderId="14" xfId="0" applyFont="1" applyBorder="1" applyAlignment="1" applyProtection="1">
      <alignment horizontal="center" vertical="center"/>
    </xf>
    <xf numFmtId="0" fontId="32" fillId="0" borderId="15" xfId="0" applyFont="1" applyBorder="1" applyAlignment="1" applyProtection="1">
      <alignment horizontal="center" vertical="center"/>
    </xf>
    <xf numFmtId="0" fontId="0" fillId="2" borderId="15" xfId="0" applyFill="1" applyBorder="1" applyAlignment="1" applyProtection="1">
      <alignment horizontal="center" vertical="center"/>
      <protection locked="0"/>
    </xf>
    <xf numFmtId="0" fontId="0" fillId="0" borderId="0" xfId="0" applyBorder="1" applyAlignment="1" applyProtection="1">
      <alignment horizontal="center" vertical="center"/>
    </xf>
    <xf numFmtId="0" fontId="0" fillId="2" borderId="15" xfId="0" applyFill="1" applyBorder="1" applyAlignment="1" applyProtection="1">
      <alignment horizontal="left" vertical="center"/>
      <protection locked="0"/>
    </xf>
    <xf numFmtId="0" fontId="0" fillId="0" borderId="10" xfId="0" applyBorder="1" applyAlignment="1" applyProtection="1">
      <alignment horizontal="center" vertical="center"/>
    </xf>
    <xf numFmtId="0" fontId="0" fillId="0" borderId="12" xfId="0" applyBorder="1" applyAlignment="1" applyProtection="1">
      <alignment horizontal="center" vertical="center"/>
    </xf>
    <xf numFmtId="0" fontId="87" fillId="0" borderId="0" xfId="1" applyFont="1" applyAlignment="1" applyProtection="1">
      <alignment horizontal="center" vertical="center"/>
    </xf>
    <xf numFmtId="0" fontId="18" fillId="0" borderId="1" xfId="1" applyFont="1" applyBorder="1" applyAlignment="1" applyProtection="1">
      <alignment horizontal="center" vertical="center" wrapText="1"/>
    </xf>
    <xf numFmtId="0" fontId="18" fillId="0" borderId="13" xfId="1" applyFont="1" applyBorder="1" applyAlignment="1" applyProtection="1">
      <alignment horizontal="center" vertical="center" wrapText="1"/>
    </xf>
    <xf numFmtId="0" fontId="18" fillId="0" borderId="1" xfId="1" applyFont="1" applyBorder="1" applyAlignment="1" applyProtection="1">
      <alignment horizontal="center" vertical="center"/>
    </xf>
    <xf numFmtId="0" fontId="18" fillId="0" borderId="0" xfId="1" applyFont="1" applyBorder="1" applyAlignment="1" applyProtection="1">
      <alignment horizontal="left"/>
    </xf>
    <xf numFmtId="0" fontId="18" fillId="0" borderId="0" xfId="1" applyFont="1" applyAlignment="1" applyProtection="1">
      <alignment horizontal="center" vertical="center" wrapText="1"/>
    </xf>
    <xf numFmtId="0" fontId="18" fillId="0" borderId="47" xfId="1" applyFont="1" applyBorder="1" applyAlignment="1" applyProtection="1">
      <alignment horizontal="center" vertical="center" wrapText="1"/>
    </xf>
    <xf numFmtId="0" fontId="18" fillId="0" borderId="47" xfId="1" applyFont="1" applyBorder="1" applyAlignment="1" applyProtection="1">
      <alignment horizontal="center" vertical="center"/>
    </xf>
    <xf numFmtId="0" fontId="18" fillId="0" borderId="49" xfId="1" applyFont="1" applyBorder="1" applyAlignment="1" applyProtection="1">
      <alignment horizontal="center" vertical="center" wrapText="1"/>
    </xf>
    <xf numFmtId="0" fontId="18" fillId="0" borderId="50" xfId="1"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8" fillId="0" borderId="0" xfId="0" applyFont="1" applyAlignment="1" applyProtection="1">
      <alignment horizontal="center" vertical="center"/>
    </xf>
    <xf numFmtId="0" fontId="45" fillId="0" borderId="0" xfId="0" applyFont="1" applyAlignment="1" applyProtection="1">
      <alignment horizontal="center" vertical="center"/>
    </xf>
    <xf numFmtId="0" fontId="3" fillId="0" borderId="0" xfId="0" applyFont="1" applyAlignment="1" applyProtection="1">
      <alignment horizontal="left"/>
    </xf>
    <xf numFmtId="0" fontId="0" fillId="0" borderId="13" xfId="0" applyBorder="1" applyAlignment="1" applyProtection="1">
      <alignment horizontal="center" vertical="center"/>
    </xf>
    <xf numFmtId="0" fontId="0" fillId="0" borderId="7" xfId="0" applyBorder="1" applyAlignment="1" applyProtection="1">
      <alignment horizontal="center" vertical="center"/>
    </xf>
    <xf numFmtId="0" fontId="0" fillId="0" borderId="13" xfId="0" applyFont="1" applyBorder="1" applyAlignment="1" applyProtection="1">
      <alignment horizontal="center" vertical="center"/>
    </xf>
    <xf numFmtId="0" fontId="3" fillId="0" borderId="7"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9" xfId="0" applyBorder="1" applyAlignment="1" applyProtection="1">
      <alignment horizontal="center" vertical="center"/>
    </xf>
    <xf numFmtId="0" fontId="0" fillId="0" borderId="32" xfId="0" applyBorder="1" applyAlignment="1" applyProtection="1">
      <alignment horizontal="center" vertical="center" wrapText="1"/>
    </xf>
    <xf numFmtId="176" fontId="0" fillId="2" borderId="13" xfId="0" applyNumberFormat="1" applyFill="1" applyBorder="1" applyAlignment="1" applyProtection="1">
      <alignment horizontal="center"/>
      <protection locked="0"/>
    </xf>
    <xf numFmtId="176" fontId="0" fillId="2" borderId="65" xfId="0" applyNumberFormat="1" applyFill="1" applyBorder="1" applyAlignment="1" applyProtection="1">
      <alignment horizontal="center"/>
      <protection locked="0"/>
    </xf>
    <xf numFmtId="0" fontId="0" fillId="0" borderId="75" xfId="0" applyBorder="1" applyAlignment="1" applyProtection="1">
      <alignment horizontal="center" vertical="center" wrapText="1"/>
    </xf>
    <xf numFmtId="0" fontId="0" fillId="0" borderId="29" xfId="0" applyBorder="1" applyAlignment="1" applyProtection="1">
      <alignment horizontal="center" vertical="center"/>
    </xf>
    <xf numFmtId="176" fontId="0" fillId="2" borderId="29" xfId="0" applyNumberFormat="1" applyFill="1" applyBorder="1" applyAlignment="1" applyProtection="1">
      <alignment horizontal="center"/>
      <protection locked="0"/>
    </xf>
    <xf numFmtId="176" fontId="0" fillId="2" borderId="30" xfId="0" applyNumberFormat="1" applyFill="1" applyBorder="1" applyAlignment="1" applyProtection="1">
      <alignment horizontal="center"/>
      <protection locked="0"/>
    </xf>
    <xf numFmtId="0" fontId="3" fillId="0" borderId="23" xfId="0" applyFont="1" applyBorder="1" applyAlignment="1" applyProtection="1">
      <alignment horizontal="left" shrinkToFit="1"/>
    </xf>
    <xf numFmtId="0" fontId="0" fillId="0" borderId="67" xfId="0" applyBorder="1" applyAlignment="1" applyProtection="1">
      <alignment horizontal="center" vertical="center"/>
    </xf>
    <xf numFmtId="0" fontId="0" fillId="0" borderId="68" xfId="0" applyBorder="1" applyAlignment="1" applyProtection="1">
      <alignment horizontal="center" vertical="center"/>
    </xf>
    <xf numFmtId="0" fontId="0" fillId="0" borderId="2" xfId="0" applyBorder="1" applyAlignment="1" applyProtection="1">
      <alignment horizontal="center" vertical="center"/>
    </xf>
    <xf numFmtId="0" fontId="0" fillId="0" borderId="32" xfId="0" applyBorder="1" applyAlignment="1" applyProtection="1">
      <alignment horizontal="center" vertical="center"/>
    </xf>
    <xf numFmtId="0" fontId="0" fillId="0" borderId="69" xfId="0" applyBorder="1" applyAlignment="1" applyProtection="1">
      <alignment horizontal="center" vertical="center"/>
    </xf>
    <xf numFmtId="0" fontId="0" fillId="0" borderId="70" xfId="0" applyBorder="1" applyAlignment="1" applyProtection="1">
      <alignment horizontal="center" vertical="center"/>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xf>
    <xf numFmtId="0" fontId="0" fillId="0" borderId="25" xfId="0" applyBorder="1" applyAlignment="1" applyProtection="1">
      <alignment horizontal="center"/>
    </xf>
    <xf numFmtId="0" fontId="0" fillId="0" borderId="43" xfId="0" applyBorder="1" applyAlignment="1" applyProtection="1">
      <alignment horizontal="center"/>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xf>
    <xf numFmtId="176" fontId="0" fillId="2" borderId="4" xfId="0" applyNumberFormat="1" applyFill="1" applyBorder="1" applyAlignment="1" applyProtection="1">
      <alignment horizontal="center"/>
    </xf>
    <xf numFmtId="176" fontId="0" fillId="2" borderId="5" xfId="0" applyNumberFormat="1" applyFill="1" applyBorder="1" applyAlignment="1" applyProtection="1">
      <alignment horizontal="center"/>
    </xf>
    <xf numFmtId="0" fontId="31" fillId="0" borderId="28" xfId="0" applyFont="1" applyBorder="1" applyAlignment="1" applyProtection="1">
      <alignment horizontal="center" vertical="center" wrapText="1"/>
    </xf>
    <xf numFmtId="0" fontId="32" fillId="0" borderId="34" xfId="0" applyFont="1" applyBorder="1" applyAlignment="1" applyProtection="1">
      <alignment horizontal="center" vertical="center"/>
    </xf>
    <xf numFmtId="179" fontId="0" fillId="2" borderId="28" xfId="0" applyNumberFormat="1" applyFill="1" applyBorder="1" applyAlignment="1" applyProtection="1">
      <alignment horizontal="right"/>
      <protection locked="0"/>
    </xf>
    <xf numFmtId="179" fontId="0" fillId="2" borderId="34" xfId="0" applyNumberFormat="1" applyFill="1" applyBorder="1" applyAlignment="1" applyProtection="1">
      <alignment horizontal="right"/>
      <protection locked="0"/>
    </xf>
    <xf numFmtId="179" fontId="0" fillId="0" borderId="28" xfId="0" applyNumberFormat="1" applyBorder="1" applyAlignment="1" applyProtection="1">
      <alignment horizontal="right"/>
    </xf>
    <xf numFmtId="179" fontId="0" fillId="0" borderId="34" xfId="0" applyNumberFormat="1" applyBorder="1" applyAlignment="1" applyProtection="1">
      <alignment horizontal="right"/>
    </xf>
    <xf numFmtId="0" fontId="0" fillId="0" borderId="17" xfId="0" applyBorder="1" applyProtection="1">
      <alignment vertical="center"/>
    </xf>
    <xf numFmtId="0" fontId="0" fillId="0" borderId="6" xfId="0" applyBorder="1" applyAlignment="1" applyProtection="1">
      <alignment horizontal="right" vertical="center"/>
    </xf>
    <xf numFmtId="0" fontId="0" fillId="0" borderId="17" xfId="0" applyBorder="1" applyAlignment="1" applyProtection="1">
      <alignment horizontal="center" vertical="center"/>
    </xf>
    <xf numFmtId="179" fontId="0" fillId="0" borderId="14" xfId="0" applyNumberFormat="1" applyBorder="1" applyProtection="1">
      <alignment vertical="center"/>
    </xf>
    <xf numFmtId="179" fontId="0" fillId="0" borderId="16" xfId="0" applyNumberFormat="1" applyBorder="1" applyProtection="1">
      <alignment vertical="center"/>
    </xf>
    <xf numFmtId="179" fontId="0" fillId="0" borderId="135" xfId="0" applyNumberFormat="1" applyBorder="1" applyProtection="1">
      <alignment vertical="center"/>
    </xf>
    <xf numFmtId="179" fontId="0" fillId="0" borderId="136" xfId="0" applyNumberFormat="1" applyBorder="1" applyProtection="1">
      <alignment vertical="center"/>
    </xf>
    <xf numFmtId="179" fontId="4" fillId="0" borderId="138" xfId="0" applyNumberFormat="1" applyFont="1" applyFill="1" applyBorder="1" applyAlignment="1" applyProtection="1">
      <alignment horizontal="center" vertical="center"/>
    </xf>
    <xf numFmtId="179" fontId="4" fillId="0" borderId="137" xfId="0" applyNumberFormat="1" applyFont="1" applyFill="1" applyBorder="1" applyAlignment="1" applyProtection="1">
      <alignment horizontal="center" vertical="center"/>
    </xf>
    <xf numFmtId="179" fontId="0" fillId="0" borderId="34" xfId="0" applyNumberFormat="1" applyBorder="1" applyProtection="1">
      <alignment vertical="center"/>
    </xf>
    <xf numFmtId="179" fontId="0" fillId="0" borderId="116" xfId="0" applyNumberFormat="1" applyFill="1" applyBorder="1" applyAlignment="1" applyProtection="1">
      <alignment horizontal="right"/>
    </xf>
    <xf numFmtId="179" fontId="0" fillId="0" borderId="116" xfId="0" applyNumberFormat="1" applyBorder="1" applyAlignment="1" applyProtection="1">
      <alignment horizontal="right"/>
    </xf>
    <xf numFmtId="179" fontId="4" fillId="0" borderId="28" xfId="0" applyNumberFormat="1" applyFont="1" applyFill="1" applyBorder="1" applyAlignment="1" applyProtection="1">
      <alignment horizontal="center" vertical="center"/>
    </xf>
    <xf numFmtId="179" fontId="0" fillId="0" borderId="113" xfId="0" applyNumberFormat="1" applyBorder="1" applyProtection="1">
      <alignment vertical="center"/>
    </xf>
    <xf numFmtId="179" fontId="0" fillId="0" borderId="115" xfId="0" applyNumberFormat="1" applyBorder="1" applyProtection="1">
      <alignment vertical="center"/>
    </xf>
    <xf numFmtId="179" fontId="0" fillId="0" borderId="114" xfId="0" applyNumberFormat="1" applyBorder="1" applyProtection="1">
      <alignment vertical="center"/>
    </xf>
    <xf numFmtId="179" fontId="0" fillId="0" borderId="1" xfId="0" applyNumberFormat="1" applyBorder="1" applyAlignment="1" applyProtection="1">
      <alignment horizontal="right"/>
    </xf>
    <xf numFmtId="179" fontId="0" fillId="0" borderId="1" xfId="0" applyNumberFormat="1" applyBorder="1" applyProtection="1">
      <alignment vertical="center"/>
    </xf>
    <xf numFmtId="179" fontId="0" fillId="0" borderId="10" xfId="0" applyNumberFormat="1" applyBorder="1" applyProtection="1">
      <alignment vertical="center"/>
    </xf>
    <xf numFmtId="179" fontId="0" fillId="8" borderId="82" xfId="0" applyNumberFormat="1" applyFill="1" applyBorder="1" applyProtection="1">
      <alignment vertical="center"/>
    </xf>
    <xf numFmtId="179" fontId="0" fillId="8" borderId="84" xfId="0" applyNumberFormat="1" applyFill="1" applyBorder="1" applyProtection="1">
      <alignment vertical="center"/>
    </xf>
    <xf numFmtId="179" fontId="4" fillId="0" borderId="117" xfId="0" applyNumberFormat="1" applyFont="1" applyBorder="1" applyAlignment="1" applyProtection="1">
      <alignment horizontal="center"/>
    </xf>
    <xf numFmtId="179" fontId="4" fillId="0" borderId="118" xfId="0" applyNumberFormat="1" applyFont="1" applyBorder="1" applyAlignment="1" applyProtection="1">
      <alignment horizontal="center"/>
    </xf>
    <xf numFmtId="179" fontId="0" fillId="0" borderId="10" xfId="0" applyNumberFormat="1" applyBorder="1" applyAlignment="1" applyProtection="1">
      <alignment horizontal="right" vertical="center"/>
    </xf>
    <xf numFmtId="179" fontId="0" fillId="0" borderId="11" xfId="0" applyNumberFormat="1" applyBorder="1" applyAlignment="1" applyProtection="1">
      <alignment horizontal="right" vertical="center"/>
    </xf>
    <xf numFmtId="179" fontId="0" fillId="0" borderId="12" xfId="0" applyNumberFormat="1" applyBorder="1" applyAlignment="1" applyProtection="1">
      <alignment horizontal="right" vertical="center"/>
    </xf>
    <xf numFmtId="179" fontId="0" fillId="0" borderId="14" xfId="0" applyNumberFormat="1" applyBorder="1" applyAlignment="1" applyProtection="1">
      <alignment horizontal="right" vertical="center"/>
    </xf>
    <xf numFmtId="179" fontId="0" fillId="0" borderId="16" xfId="0" applyNumberFormat="1" applyBorder="1" applyAlignment="1" applyProtection="1">
      <alignment horizontal="right" vertical="center"/>
    </xf>
    <xf numFmtId="176" fontId="0" fillId="8" borderId="82" xfId="0" applyNumberFormat="1" applyFill="1" applyBorder="1" applyAlignment="1" applyProtection="1">
      <alignment horizontal="center" vertical="center"/>
    </xf>
    <xf numFmtId="0" fontId="0" fillId="8" borderId="84" xfId="0" applyFill="1" applyBorder="1" applyAlignment="1" applyProtection="1">
      <alignment horizontal="center" vertical="center"/>
    </xf>
    <xf numFmtId="0" fontId="63" fillId="0" borderId="20" xfId="1" applyFont="1" applyBorder="1" applyProtection="1"/>
    <xf numFmtId="0" fontId="64" fillId="0" borderId="20" xfId="0" applyFont="1" applyBorder="1" applyAlignment="1" applyProtection="1"/>
    <xf numFmtId="179" fontId="0" fillId="4" borderId="1" xfId="0" applyNumberFormat="1" applyFill="1" applyBorder="1" applyAlignment="1" applyProtection="1">
      <alignment horizontal="right"/>
    </xf>
    <xf numFmtId="179" fontId="4" fillId="0" borderId="113" xfId="0" applyNumberFormat="1" applyFont="1" applyBorder="1" applyAlignment="1" applyProtection="1">
      <alignment horizontal="right"/>
    </xf>
    <xf numFmtId="179" fontId="4" fillId="0" borderId="115" xfId="0" applyNumberFormat="1" applyFont="1" applyBorder="1" applyAlignment="1" applyProtection="1">
      <alignment horizontal="right"/>
    </xf>
    <xf numFmtId="179" fontId="0" fillId="2" borderId="113" xfId="0" applyNumberFormat="1" applyFill="1" applyBorder="1" applyAlignment="1" applyProtection="1">
      <alignment horizontal="right"/>
      <protection locked="0"/>
    </xf>
    <xf numFmtId="179" fontId="0" fillId="2" borderId="115" xfId="0" applyNumberFormat="1" applyFill="1" applyBorder="1" applyAlignment="1" applyProtection="1">
      <alignment horizontal="right"/>
      <protection locked="0"/>
    </xf>
    <xf numFmtId="179" fontId="0" fillId="0" borderId="117" xfId="0" applyNumberFormat="1" applyFill="1" applyBorder="1" applyAlignment="1" applyProtection="1">
      <alignment horizontal="center"/>
    </xf>
    <xf numFmtId="179" fontId="0" fillId="0" borderId="118" xfId="0" applyNumberFormat="1" applyFill="1" applyBorder="1" applyAlignment="1" applyProtection="1">
      <alignment horizontal="center"/>
    </xf>
    <xf numFmtId="178" fontId="0" fillId="0" borderId="10" xfId="0" applyNumberFormat="1" applyBorder="1" applyAlignment="1" applyProtection="1">
      <alignment horizontal="center" vertical="center"/>
    </xf>
    <xf numFmtId="178" fontId="0" fillId="0" borderId="12" xfId="0" applyNumberFormat="1" applyBorder="1" applyAlignment="1" applyProtection="1">
      <alignment horizontal="center" vertical="center"/>
    </xf>
    <xf numFmtId="0" fontId="0" fillId="0" borderId="16" xfId="0" applyBorder="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0" fillId="0" borderId="0" xfId="0" applyAlignment="1" applyProtection="1">
      <alignment horizontal="center" vertical="center"/>
    </xf>
    <xf numFmtId="0" fontId="0" fillId="0" borderId="6" xfId="0" applyBorder="1" applyAlignment="1" applyProtection="1">
      <alignment horizontal="center" vertical="center"/>
    </xf>
    <xf numFmtId="0" fontId="41" fillId="0" borderId="1" xfId="0" applyFont="1" applyBorder="1" applyAlignment="1" applyProtection="1">
      <alignment horizontal="center" vertical="center"/>
    </xf>
    <xf numFmtId="0" fontId="15" fillId="0" borderId="1" xfId="0" applyFont="1" applyBorder="1" applyAlignment="1" applyProtection="1">
      <alignment horizontal="center" vertical="center"/>
    </xf>
    <xf numFmtId="0" fontId="44" fillId="6" borderId="0" xfId="0" applyFont="1" applyFill="1" applyBorder="1" applyAlignment="1" applyProtection="1">
      <alignment horizontal="center" vertical="center"/>
    </xf>
    <xf numFmtId="0" fontId="0" fillId="0" borderId="39" xfId="0" applyBorder="1" applyAlignment="1" applyProtection="1">
      <alignment horizontal="center" vertical="center"/>
    </xf>
    <xf numFmtId="0" fontId="0" fillId="0" borderId="78" xfId="0" applyBorder="1" applyAlignment="1" applyProtection="1">
      <alignment horizontal="center" vertical="center"/>
    </xf>
    <xf numFmtId="178" fontId="0" fillId="0" borderId="62" xfId="0" applyNumberFormat="1" applyBorder="1" applyAlignment="1" applyProtection="1">
      <alignment horizontal="center" vertical="center"/>
    </xf>
    <xf numFmtId="178" fontId="0" fillId="0" borderId="38" xfId="0" applyNumberFormat="1" applyBorder="1" applyAlignment="1" applyProtection="1">
      <alignment horizontal="center" vertical="center"/>
    </xf>
    <xf numFmtId="0" fontId="0" fillId="0" borderId="41" xfId="0" applyBorder="1" applyAlignment="1" applyProtection="1">
      <alignment horizontal="center" vertical="center"/>
    </xf>
    <xf numFmtId="178" fontId="0" fillId="0" borderId="31" xfId="0" applyNumberFormat="1" applyBorder="1" applyAlignment="1" applyProtection="1">
      <alignment horizontal="center" vertical="center"/>
    </xf>
    <xf numFmtId="0" fontId="0" fillId="0" borderId="8" xfId="0" applyBorder="1" applyAlignment="1" applyProtection="1">
      <alignment horizontal="center" vertical="center"/>
    </xf>
    <xf numFmtId="0" fontId="0" fillId="0" borderId="26" xfId="0" applyBorder="1" applyAlignment="1" applyProtection="1">
      <alignment horizontal="center" vertical="center"/>
    </xf>
    <xf numFmtId="0" fontId="0" fillId="0" borderId="36" xfId="0" applyBorder="1" applyAlignment="1" applyProtection="1">
      <alignment horizontal="center" vertical="center"/>
    </xf>
    <xf numFmtId="0" fontId="0" fillId="0" borderId="111" xfId="0" applyBorder="1" applyAlignment="1" applyProtection="1">
      <alignment horizontal="center" vertical="center"/>
    </xf>
    <xf numFmtId="0" fontId="0" fillId="0" borderId="76" xfId="0" applyBorder="1" applyAlignment="1" applyProtection="1">
      <alignment horizontal="center" vertical="center"/>
    </xf>
    <xf numFmtId="0" fontId="0" fillId="0" borderId="112" xfId="0" applyBorder="1" applyAlignment="1" applyProtection="1">
      <alignment horizontal="center" vertical="center"/>
    </xf>
    <xf numFmtId="0" fontId="3" fillId="0" borderId="0" xfId="0" applyFont="1" applyBorder="1" applyAlignment="1" applyProtection="1">
      <alignment shrinkToFit="1"/>
    </xf>
    <xf numFmtId="0" fontId="0" fillId="0" borderId="124" xfId="0" applyBorder="1" applyAlignment="1" applyProtection="1">
      <alignment horizontal="center" vertical="center"/>
    </xf>
    <xf numFmtId="0" fontId="0" fillId="0" borderId="15" xfId="0" applyBorder="1" applyAlignment="1" applyProtection="1">
      <alignment horizontal="center" vertical="center"/>
    </xf>
    <xf numFmtId="0" fontId="0" fillId="0" borderId="21" xfId="0" applyBorder="1" applyAlignment="1" applyProtection="1">
      <alignment horizontal="right" vertical="center"/>
    </xf>
    <xf numFmtId="0" fontId="0" fillId="0" borderId="20" xfId="0" applyBorder="1" applyAlignment="1" applyProtection="1">
      <alignment horizontal="right" vertical="center"/>
    </xf>
    <xf numFmtId="0" fontId="0" fillId="0" borderId="22" xfId="0" applyBorder="1" applyAlignment="1" applyProtection="1">
      <alignment horizontal="right" vertical="center"/>
    </xf>
    <xf numFmtId="0" fontId="0" fillId="0" borderId="17" xfId="0" applyBorder="1" applyAlignment="1" applyProtection="1">
      <alignment horizontal="right" vertical="center"/>
    </xf>
    <xf numFmtId="0" fontId="0" fillId="0" borderId="18" xfId="0" applyBorder="1" applyProtection="1">
      <alignment vertical="center"/>
    </xf>
    <xf numFmtId="0" fontId="0" fillId="0" borderId="0" xfId="0" applyBorder="1" applyProtection="1">
      <alignment vertical="center"/>
    </xf>
    <xf numFmtId="0" fontId="0" fillId="0" borderId="19" xfId="0" applyBorder="1" applyProtection="1">
      <alignment vertical="center"/>
    </xf>
    <xf numFmtId="176" fontId="0" fillId="8" borderId="80" xfId="0" applyNumberFormat="1" applyFill="1" applyBorder="1" applyAlignment="1" applyProtection="1">
      <alignment vertical="center"/>
    </xf>
    <xf numFmtId="176" fontId="0" fillId="8" borderId="81" xfId="0" applyNumberFormat="1" applyFill="1" applyBorder="1" applyAlignment="1" applyProtection="1">
      <alignment vertical="center"/>
    </xf>
    <xf numFmtId="176" fontId="0" fillId="2" borderId="1" xfId="0" applyNumberFormat="1" applyFill="1" applyBorder="1" applyAlignment="1" applyProtection="1">
      <protection locked="0"/>
    </xf>
    <xf numFmtId="176" fontId="0" fillId="0" borderId="1" xfId="0" applyNumberFormat="1" applyBorder="1" applyAlignment="1" applyProtection="1"/>
    <xf numFmtId="176" fontId="0" fillId="4" borderId="10" xfId="0" applyNumberFormat="1" applyFill="1" applyBorder="1" applyAlignment="1" applyProtection="1">
      <alignment horizontal="center" vertical="center"/>
    </xf>
    <xf numFmtId="176" fontId="0" fillId="4" borderId="11" xfId="0" applyNumberFormat="1" applyFill="1" applyBorder="1" applyAlignment="1" applyProtection="1">
      <alignment horizontal="center" vertical="center"/>
    </xf>
    <xf numFmtId="176" fontId="0" fillId="8" borderId="89" xfId="0" applyNumberFormat="1" applyFill="1" applyBorder="1" applyAlignment="1" applyProtection="1">
      <alignment horizontal="center" vertical="center"/>
    </xf>
    <xf numFmtId="176" fontId="0" fillId="8" borderId="63" xfId="0" applyNumberFormat="1" applyFill="1" applyBorder="1" applyAlignment="1" applyProtection="1">
      <alignment horizontal="center" vertical="center"/>
    </xf>
    <xf numFmtId="0" fontId="0" fillId="2" borderId="86"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0" borderId="107" xfId="0" applyFill="1" applyBorder="1" applyAlignment="1" applyProtection="1">
      <alignment horizontal="center" vertical="center"/>
    </xf>
    <xf numFmtId="0" fontId="0" fillId="0" borderId="12" xfId="0" applyFill="1" applyBorder="1" applyAlignment="1" applyProtection="1">
      <alignment horizontal="center" vertical="center"/>
    </xf>
    <xf numFmtId="176" fontId="0" fillId="0" borderId="79" xfId="0" applyNumberFormat="1" applyBorder="1" applyAlignment="1" applyProtection="1">
      <alignment horizontal="center" vertical="center"/>
    </xf>
    <xf numFmtId="176" fontId="0" fillId="0" borderId="6" xfId="0" applyNumberFormat="1" applyBorder="1" applyAlignment="1" applyProtection="1">
      <alignment horizontal="center" vertical="center"/>
    </xf>
    <xf numFmtId="176" fontId="0" fillId="0" borderId="141" xfId="0" applyNumberFormat="1" applyBorder="1" applyAlignment="1" applyProtection="1">
      <alignment horizontal="center" vertical="center"/>
    </xf>
    <xf numFmtId="176" fontId="0" fillId="0" borderId="21" xfId="0" applyNumberFormat="1" applyBorder="1" applyAlignment="1" applyProtection="1">
      <alignment horizontal="center" vertical="center"/>
    </xf>
    <xf numFmtId="176" fontId="0" fillId="2" borderId="10" xfId="0" applyNumberFormat="1" applyFill="1" applyBorder="1" applyAlignment="1" applyProtection="1">
      <alignment horizontal="right" vertical="center"/>
      <protection locked="0"/>
    </xf>
    <xf numFmtId="176" fontId="0" fillId="2" borderId="12" xfId="0" applyNumberFormat="1" applyFill="1" applyBorder="1" applyAlignment="1" applyProtection="1">
      <alignment horizontal="right" vertical="center"/>
      <protection locked="0"/>
    </xf>
    <xf numFmtId="0" fontId="0" fillId="0" borderId="10" xfId="0" applyBorder="1" applyAlignment="1" applyProtection="1">
      <alignment horizontal="right" vertical="center"/>
    </xf>
    <xf numFmtId="0" fontId="0" fillId="0" borderId="31" xfId="0" applyBorder="1" applyAlignment="1" applyProtection="1">
      <alignment horizontal="right" vertical="center"/>
    </xf>
    <xf numFmtId="38"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0" fontId="40" fillId="0" borderId="0" xfId="0" applyFont="1" applyAlignment="1" applyProtection="1">
      <alignment horizontal="left" vertical="center"/>
    </xf>
    <xf numFmtId="180" fontId="0" fillId="2" borderId="1" xfId="0" applyNumberFormat="1" applyFill="1" applyBorder="1" applyAlignment="1" applyProtection="1">
      <alignment horizontal="center" vertical="center"/>
      <protection locked="0"/>
    </xf>
    <xf numFmtId="180" fontId="0" fillId="2" borderId="6" xfId="0" applyNumberFormat="1" applyFill="1" applyBorder="1" applyAlignment="1" applyProtection="1">
      <alignment horizontal="center" vertical="center"/>
      <protection locked="0"/>
    </xf>
    <xf numFmtId="0" fontId="43" fillId="0" borderId="0" xfId="0" applyFont="1" applyAlignment="1" applyProtection="1">
      <alignment horizontal="center" vertical="center"/>
    </xf>
    <xf numFmtId="0" fontId="0" fillId="2" borderId="1" xfId="0" applyFill="1" applyBorder="1" applyAlignment="1" applyProtection="1">
      <alignment horizontal="left" vertical="top" wrapText="1"/>
      <protection locked="0"/>
    </xf>
    <xf numFmtId="0" fontId="0" fillId="2" borderId="1" xfId="0" applyFill="1" applyBorder="1" applyAlignment="1" applyProtection="1">
      <alignment horizontal="left" vertical="top"/>
      <protection locked="0"/>
    </xf>
    <xf numFmtId="0" fontId="0" fillId="0" borderId="103" xfId="0" applyBorder="1" applyAlignment="1" applyProtection="1">
      <alignment horizontal="center" vertical="center"/>
    </xf>
    <xf numFmtId="0" fontId="0" fillId="0" borderId="104" xfId="0" applyBorder="1" applyAlignment="1" applyProtection="1">
      <alignment horizontal="center" vertical="center" wrapText="1"/>
    </xf>
    <xf numFmtId="0" fontId="0" fillId="0" borderId="105" xfId="0" applyBorder="1" applyAlignment="1" applyProtection="1">
      <alignment horizontal="center" vertical="center" wrapText="1"/>
    </xf>
    <xf numFmtId="0" fontId="0" fillId="0" borderId="103" xfId="0" applyBorder="1" applyAlignment="1" applyProtection="1">
      <alignment horizontal="center" vertical="center" wrapText="1"/>
    </xf>
    <xf numFmtId="176" fontId="0" fillId="2" borderId="106" xfId="0" applyNumberFormat="1" applyFill="1" applyBorder="1" applyAlignment="1" applyProtection="1">
      <alignment horizontal="right" vertical="center"/>
      <protection locked="0"/>
    </xf>
    <xf numFmtId="176" fontId="0" fillId="2" borderId="107" xfId="0" applyNumberFormat="1" applyFill="1" applyBorder="1" applyAlignment="1" applyProtection="1">
      <alignment horizontal="right" vertical="center"/>
      <protection locked="0"/>
    </xf>
    <xf numFmtId="0" fontId="0" fillId="13" borderId="87" xfId="0" applyFill="1" applyBorder="1" applyAlignment="1" applyProtection="1">
      <alignment horizontal="center" vertical="center"/>
    </xf>
    <xf numFmtId="0" fontId="0" fillId="13" borderId="27" xfId="0" applyFill="1" applyBorder="1" applyAlignment="1" applyProtection="1">
      <alignment horizontal="center" vertical="center"/>
    </xf>
    <xf numFmtId="0" fontId="0" fillId="13" borderId="132" xfId="0" applyFill="1" applyBorder="1" applyAlignment="1" applyProtection="1">
      <alignment horizontal="center" vertical="center"/>
    </xf>
    <xf numFmtId="0" fontId="0" fillId="13" borderId="126" xfId="0" applyFill="1" applyBorder="1" applyAlignment="1" applyProtection="1">
      <alignment horizontal="center" vertical="center"/>
    </xf>
    <xf numFmtId="0" fontId="0" fillId="13" borderId="39" xfId="0" applyFill="1" applyBorder="1" applyAlignment="1" applyProtection="1">
      <alignment horizontal="center" vertical="center"/>
    </xf>
    <xf numFmtId="0" fontId="0" fillId="13" borderId="38" xfId="0" applyFill="1" applyBorder="1" applyAlignment="1" applyProtection="1">
      <alignment horizontal="center" vertical="center"/>
    </xf>
    <xf numFmtId="0" fontId="0" fillId="2" borderId="11" xfId="0" applyFill="1" applyBorder="1" applyAlignment="1" applyProtection="1">
      <alignment horizontal="center" vertical="center"/>
      <protection locked="0"/>
    </xf>
    <xf numFmtId="0" fontId="0" fillId="0" borderId="109" xfId="0" applyBorder="1" applyAlignment="1" applyProtection="1">
      <alignment horizontal="center" vertical="center"/>
    </xf>
    <xf numFmtId="0" fontId="0" fillId="0" borderId="110" xfId="0" applyBorder="1" applyAlignment="1" applyProtection="1">
      <alignment horizontal="center" vertical="center"/>
    </xf>
    <xf numFmtId="0" fontId="0" fillId="0" borderId="125" xfId="0" applyBorder="1" applyAlignment="1" applyProtection="1">
      <alignment horizontal="center" vertical="center"/>
    </xf>
    <xf numFmtId="176" fontId="0" fillId="8" borderId="83" xfId="0" applyNumberFormat="1" applyFill="1" applyBorder="1" applyAlignment="1" applyProtection="1">
      <alignment horizontal="center" vertical="center"/>
    </xf>
    <xf numFmtId="176" fontId="0" fillId="8" borderId="84" xfId="0" applyNumberFormat="1" applyFill="1" applyBorder="1" applyAlignment="1" applyProtection="1">
      <alignment horizontal="center" vertical="center"/>
    </xf>
    <xf numFmtId="0" fontId="0" fillId="13" borderId="44" xfId="0" applyFill="1" applyBorder="1" applyAlignment="1" applyProtection="1">
      <alignment horizontal="center" vertical="center"/>
    </xf>
    <xf numFmtId="0" fontId="0" fillId="13" borderId="131" xfId="0" applyFill="1" applyBorder="1" applyAlignment="1" applyProtection="1">
      <alignment horizontal="center" vertical="center"/>
    </xf>
    <xf numFmtId="0" fontId="6" fillId="0" borderId="0" xfId="0" applyFont="1" applyAlignment="1" applyProtection="1">
      <alignment horizontal="right" vertical="center"/>
    </xf>
    <xf numFmtId="0" fontId="7" fillId="0" borderId="0" xfId="0" applyFont="1" applyAlignment="1" applyProtection="1">
      <alignment horizontal="right" vertical="center"/>
    </xf>
    <xf numFmtId="0" fontId="0" fillId="0" borderId="104" xfId="0" applyBorder="1" applyAlignment="1" applyProtection="1">
      <alignment horizontal="center" vertical="center"/>
    </xf>
    <xf numFmtId="0" fontId="0" fillId="0" borderId="108" xfId="0" applyBorder="1" applyAlignment="1" applyProtection="1">
      <alignment horizontal="center" vertical="center"/>
    </xf>
    <xf numFmtId="0" fontId="0" fillId="0" borderId="105" xfId="0" applyBorder="1" applyAlignment="1" applyProtection="1">
      <alignment horizontal="center" vertical="center"/>
    </xf>
    <xf numFmtId="0" fontId="6" fillId="0" borderId="0" xfId="0" applyFont="1" applyBorder="1" applyAlignment="1" applyProtection="1">
      <alignment horizontal="center" vertical="center" wrapText="1"/>
    </xf>
    <xf numFmtId="38" fontId="0" fillId="0" borderId="0" xfId="2" applyFont="1" applyBorder="1" applyAlignment="1" applyProtection="1">
      <alignment horizontal="right" vertical="center"/>
    </xf>
    <xf numFmtId="0" fontId="31" fillId="0" borderId="0" xfId="0" applyFont="1" applyAlignment="1" applyProtection="1">
      <alignment horizontal="center" vertical="center"/>
    </xf>
    <xf numFmtId="0" fontId="0" fillId="0" borderId="128" xfId="0" applyBorder="1" applyAlignment="1" applyProtection="1">
      <alignment horizontal="center" vertical="center"/>
    </xf>
    <xf numFmtId="0" fontId="0" fillId="0" borderId="129" xfId="0" applyBorder="1" applyAlignment="1" applyProtection="1">
      <alignment horizontal="center" vertical="center"/>
    </xf>
    <xf numFmtId="0" fontId="0" fillId="0" borderId="130" xfId="0" applyBorder="1" applyAlignment="1" applyProtection="1">
      <alignment horizontal="center" vertical="center"/>
    </xf>
    <xf numFmtId="0" fontId="0" fillId="0" borderId="122" xfId="0" applyBorder="1" applyAlignment="1" applyProtection="1">
      <alignment horizontal="left"/>
    </xf>
    <xf numFmtId="176" fontId="0" fillId="0" borderId="0" xfId="0" applyNumberFormat="1" applyFill="1" applyBorder="1" applyAlignment="1" applyProtection="1">
      <alignment horizontal="center" vertical="center"/>
    </xf>
    <xf numFmtId="176" fontId="0" fillId="0" borderId="0" xfId="0" applyNumberFormat="1" applyBorder="1" applyAlignment="1" applyProtection="1">
      <alignment horizontal="center" vertical="center"/>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44" fillId="0" borderId="14" xfId="0" applyFont="1" applyBorder="1" applyAlignment="1" applyProtection="1">
      <alignment horizontal="center" vertical="center"/>
    </xf>
    <xf numFmtId="0" fontId="44" fillId="0" borderId="15" xfId="0" applyFont="1" applyBorder="1" applyAlignment="1" applyProtection="1">
      <alignment horizontal="center" vertical="center"/>
    </xf>
    <xf numFmtId="0" fontId="44" fillId="0" borderId="16" xfId="0" applyFont="1" applyBorder="1" applyAlignment="1" applyProtection="1">
      <alignment horizontal="center" vertical="center"/>
    </xf>
    <xf numFmtId="0" fontId="44" fillId="0" borderId="21" xfId="0" applyFont="1" applyBorder="1" applyAlignment="1" applyProtection="1">
      <alignment horizontal="center" vertical="center"/>
    </xf>
    <xf numFmtId="0" fontId="44" fillId="0" borderId="20" xfId="0" applyFont="1" applyBorder="1" applyAlignment="1" applyProtection="1">
      <alignment horizontal="center" vertical="center"/>
    </xf>
    <xf numFmtId="0" fontId="44" fillId="0" borderId="22" xfId="0" applyFont="1" applyBorder="1" applyAlignment="1" applyProtection="1">
      <alignment horizontal="center" vertical="center"/>
    </xf>
    <xf numFmtId="0" fontId="0" fillId="0" borderId="0" xfId="0" applyBorder="1" applyAlignment="1" applyProtection="1">
      <alignment horizontal="left" vertical="center"/>
    </xf>
    <xf numFmtId="0" fontId="3" fillId="0" borderId="1"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0" fillId="0" borderId="0" xfId="0" applyBorder="1" applyAlignment="1" applyProtection="1">
      <alignment horizontal="center" vertical="center" wrapText="1"/>
    </xf>
    <xf numFmtId="0" fontId="32" fillId="0" borderId="1" xfId="0" applyFont="1" applyBorder="1" applyAlignment="1" applyProtection="1">
      <alignment horizontal="center" vertical="center" wrapText="1"/>
    </xf>
    <xf numFmtId="0" fontId="32" fillId="0" borderId="1" xfId="0" applyFont="1" applyBorder="1" applyAlignment="1" applyProtection="1">
      <alignment horizontal="center" vertical="center"/>
    </xf>
    <xf numFmtId="0" fontId="7" fillId="0" borderId="10" xfId="0" applyFont="1" applyBorder="1" applyAlignment="1" applyProtection="1">
      <alignment horizontal="center" vertical="center" wrapText="1"/>
    </xf>
    <xf numFmtId="0" fontId="7" fillId="0" borderId="10"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6" xfId="0" applyBorder="1" applyAlignment="1" applyProtection="1">
      <alignment horizontal="center" vertical="center" wrapText="1"/>
    </xf>
    <xf numFmtId="0" fontId="6" fillId="0" borderId="1" xfId="0" applyFont="1" applyBorder="1" applyAlignment="1" applyProtection="1">
      <alignment horizontal="center" vertical="center" wrapText="1"/>
    </xf>
    <xf numFmtId="0" fontId="0" fillId="0" borderId="10" xfId="0" applyBorder="1" applyAlignment="1" applyProtection="1">
      <alignment horizontal="center" vertical="center" wrapText="1"/>
    </xf>
    <xf numFmtId="0" fontId="44" fillId="0" borderId="0" xfId="0" applyFont="1" applyAlignment="1" applyProtection="1">
      <alignment horizontal="center" vertical="center"/>
    </xf>
    <xf numFmtId="0" fontId="7" fillId="0" borderId="16" xfId="0" applyFont="1" applyBorder="1" applyAlignment="1" applyProtection="1">
      <alignment horizontal="center" vertical="center"/>
    </xf>
    <xf numFmtId="0" fontId="7" fillId="0" borderId="98" xfId="0" applyFont="1" applyBorder="1" applyAlignment="1" applyProtection="1">
      <alignment horizontal="center" vertical="center"/>
    </xf>
    <xf numFmtId="0" fontId="36" fillId="0" borderId="0" xfId="0" applyFont="1" applyAlignment="1" applyProtection="1">
      <alignment horizontal="left"/>
    </xf>
    <xf numFmtId="0" fontId="0" fillId="0" borderId="0" xfId="0" applyAlignment="1" applyProtection="1">
      <alignment horizontal="left"/>
    </xf>
    <xf numFmtId="0" fontId="6" fillId="0" borderId="7" xfId="0" applyFont="1" applyBorder="1" applyAlignment="1" applyProtection="1">
      <alignment horizontal="center" vertical="center"/>
    </xf>
    <xf numFmtId="0" fontId="7" fillId="0" borderId="1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0" fillId="0" borderId="14" xfId="0" applyBorder="1" applyAlignment="1">
      <alignment horizontal="center" vertical="center"/>
    </xf>
    <xf numFmtId="0" fontId="0" fillId="0" borderId="126" xfId="0" applyBorder="1" applyAlignment="1">
      <alignment horizontal="center" vertical="center"/>
    </xf>
    <xf numFmtId="0" fontId="61" fillId="0" borderId="0" xfId="0" applyFont="1" applyAlignment="1">
      <alignment horizontal="left" vertical="center" wrapText="1"/>
    </xf>
    <xf numFmtId="0" fontId="0" fillId="0" borderId="15" xfId="0" applyBorder="1" applyAlignment="1">
      <alignment horizontal="center" vertical="center"/>
    </xf>
    <xf numFmtId="0" fontId="0" fillId="0" borderId="85" xfId="0"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9" fillId="0" borderId="0" xfId="0" applyFont="1" applyAlignment="1">
      <alignment horizontal="left"/>
    </xf>
    <xf numFmtId="0" fontId="46" fillId="0" borderId="0" xfId="0" applyFont="1" applyAlignment="1">
      <alignment horizontal="left"/>
    </xf>
    <xf numFmtId="0" fontId="0" fillId="0" borderId="13" xfId="0" applyBorder="1" applyAlignment="1">
      <alignment horizontal="center" vertical="center"/>
    </xf>
    <xf numFmtId="0" fontId="0" fillId="0" borderId="7" xfId="0" applyBorder="1" applyAlignment="1">
      <alignment horizontal="center" vertical="center"/>
    </xf>
    <xf numFmtId="0" fontId="6" fillId="0" borderId="13" xfId="0" applyFont="1" applyBorder="1" applyAlignment="1">
      <alignment horizontal="center" vertical="center" wrapText="1"/>
    </xf>
    <xf numFmtId="0" fontId="7" fillId="0" borderId="7" xfId="0" applyFont="1" applyBorder="1" applyAlignment="1">
      <alignment horizontal="center" vertical="center"/>
    </xf>
    <xf numFmtId="0" fontId="0" fillId="0" borderId="13" xfId="0" applyBorder="1" applyAlignment="1">
      <alignment horizontal="center" vertical="center" wrapText="1"/>
    </xf>
    <xf numFmtId="179" fontId="0" fillId="0" borderId="1" xfId="0" applyNumberFormat="1" applyBorder="1" applyAlignment="1">
      <alignment horizontal="center" vertical="center"/>
    </xf>
    <xf numFmtId="0" fontId="0" fillId="0" borderId="9" xfId="0" applyBorder="1" applyAlignment="1">
      <alignment horizontal="center" vertical="center"/>
    </xf>
    <xf numFmtId="179" fontId="0" fillId="0" borderId="10" xfId="0" applyNumberFormat="1" applyBorder="1" applyAlignment="1">
      <alignment horizontal="center" vertical="center"/>
    </xf>
    <xf numFmtId="179" fontId="0" fillId="0" borderId="12" xfId="0" applyNumberFormat="1" applyBorder="1" applyAlignment="1">
      <alignment horizontal="center" vertical="center"/>
    </xf>
    <xf numFmtId="0" fontId="0" fillId="0" borderId="103" xfId="0" applyBorder="1" applyAlignment="1">
      <alignment horizontal="center" vertical="center"/>
    </xf>
    <xf numFmtId="0" fontId="0" fillId="0" borderId="12" xfId="0" applyBorder="1" applyAlignment="1">
      <alignment horizontal="center" vertical="center"/>
    </xf>
    <xf numFmtId="0" fontId="0" fillId="0" borderId="105" xfId="0" applyBorder="1" applyAlignment="1">
      <alignment horizontal="center" vertical="center"/>
    </xf>
    <xf numFmtId="0" fontId="0" fillId="0" borderId="16" xfId="0" applyBorder="1" applyAlignment="1">
      <alignment horizontal="center" vertical="center"/>
    </xf>
    <xf numFmtId="0" fontId="0" fillId="0" borderId="98" xfId="0" applyBorder="1" applyAlignment="1">
      <alignment horizontal="center" vertical="center"/>
    </xf>
    <xf numFmtId="0" fontId="53" fillId="0" borderId="13" xfId="0" applyFont="1" applyBorder="1" applyAlignment="1">
      <alignment horizontal="center" vertical="center" wrapText="1"/>
    </xf>
    <xf numFmtId="0" fontId="100" fillId="0" borderId="7" xfId="0" applyFont="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9" xfId="0" applyBorder="1" applyAlignment="1">
      <alignment horizontal="center" vertical="center" wrapText="1"/>
    </xf>
    <xf numFmtId="0" fontId="0" fillId="0" borderId="98" xfId="0" applyBorder="1" applyAlignment="1">
      <alignment horizontal="center" vertical="center" wrapText="1"/>
    </xf>
    <xf numFmtId="180" fontId="0" fillId="2" borderId="106" xfId="0" applyNumberFormat="1" applyFill="1" applyBorder="1" applyAlignment="1" applyProtection="1">
      <alignment horizontal="center" vertical="center"/>
      <protection locked="0"/>
    </xf>
    <xf numFmtId="180" fontId="0" fillId="2" borderId="107" xfId="0" applyNumberFormat="1" applyFill="1" applyBorder="1" applyAlignment="1" applyProtection="1">
      <alignment horizontal="center" vertical="center"/>
      <protection locked="0"/>
    </xf>
    <xf numFmtId="0" fontId="48" fillId="0" borderId="0" xfId="4" applyFont="1" applyAlignment="1">
      <alignment horizontal="center" vertical="center"/>
    </xf>
    <xf numFmtId="0" fontId="107" fillId="0" borderId="1" xfId="4" applyFont="1" applyBorder="1" applyAlignment="1">
      <alignment horizontal="center" vertical="center"/>
    </xf>
    <xf numFmtId="0" fontId="47" fillId="0" borderId="20" xfId="4" applyFont="1" applyBorder="1" applyAlignment="1">
      <alignment horizontal="left"/>
    </xf>
    <xf numFmtId="0" fontId="48" fillId="0" borderId="0" xfId="4" applyFont="1" applyAlignment="1">
      <alignment horizontal="center"/>
    </xf>
    <xf numFmtId="0" fontId="47" fillId="0" borderId="1" xfId="4" applyFont="1" applyBorder="1" applyAlignment="1">
      <alignment horizontal="center"/>
    </xf>
    <xf numFmtId="0" fontId="49" fillId="0" borderId="10" xfId="4" applyFont="1" applyBorder="1" applyAlignment="1">
      <alignment horizontal="center" vertical="center"/>
    </xf>
    <xf numFmtId="0" fontId="49" fillId="0" borderId="12" xfId="4" applyFont="1" applyBorder="1" applyAlignment="1">
      <alignment horizontal="center" vertical="center"/>
    </xf>
    <xf numFmtId="0" fontId="49" fillId="0" borderId="1" xfId="4" applyFont="1" applyBorder="1" applyAlignment="1">
      <alignment horizontal="center" vertical="center"/>
    </xf>
    <xf numFmtId="0" fontId="47" fillId="0" borderId="106" xfId="4" applyFont="1" applyBorder="1" applyAlignment="1">
      <alignment horizontal="center" vertical="center"/>
    </xf>
    <xf numFmtId="0" fontId="47" fillId="0" borderId="107" xfId="4" applyFont="1" applyBorder="1" applyAlignment="1">
      <alignment horizontal="center" vertical="center"/>
    </xf>
    <xf numFmtId="0" fontId="47" fillId="0" borderId="0" xfId="4" applyFont="1" applyAlignment="1">
      <alignment horizontal="center"/>
    </xf>
    <xf numFmtId="0" fontId="48" fillId="0" borderId="0" xfId="0" applyFont="1" applyAlignment="1">
      <alignment horizontal="center" vertical="center"/>
    </xf>
    <xf numFmtId="0" fontId="40" fillId="0" borderId="0" xfId="0" applyFont="1" applyAlignment="1" applyProtection="1">
      <alignment horizontal="center" vertical="center"/>
    </xf>
  </cellXfs>
  <cellStyles count="13">
    <cellStyle name="ハイパーリンク" xfId="6" builtinId="8"/>
    <cellStyle name="桁区切り" xfId="2" builtinId="6"/>
    <cellStyle name="桁区切り 2" xfId="3"/>
    <cellStyle name="桁区切り 3" xfId="5"/>
    <cellStyle name="桁区切り 4" xfId="12"/>
    <cellStyle name="標準" xfId="0" builtinId="0"/>
    <cellStyle name="標準 12" xfId="11"/>
    <cellStyle name="標準 13" xfId="9"/>
    <cellStyle name="標準 2" xfId="1"/>
    <cellStyle name="標準 2 2" xfId="8"/>
    <cellStyle name="標準 3" xfId="4"/>
    <cellStyle name="標準 4" xfId="7"/>
    <cellStyle name="標準 5" xfId="10"/>
  </cellStyles>
  <dxfs count="6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hyperlink" Target="#&#24517;&#35201;&#28155;&#20184;&#26360;&#39006;&#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65297;&#21495;'!A1"/></Relationships>
</file>

<file path=xl/drawings/_rels/drawing4.xml.rels><?xml version="1.0" encoding="UTF-8" standalone="yes"?>
<Relationships xmlns="http://schemas.openxmlformats.org/package/2006/relationships"><Relationship Id="rId2" Type="http://schemas.openxmlformats.org/officeDocument/2006/relationships/hyperlink" Target="#'&#65297;&#21495;'!A1"/><Relationship Id="rId1" Type="http://schemas.openxmlformats.org/officeDocument/2006/relationships/hyperlink" Target="#&#35036;&#21161;&#23550;&#35937;&#38989;&#19968;&#35239;!B3"/></Relationships>
</file>

<file path=xl/drawings/_rels/drawing5.xml.rels><?xml version="1.0" encoding="UTF-8" standalone="yes"?>
<Relationships xmlns="http://schemas.openxmlformats.org/package/2006/relationships"><Relationship Id="rId2" Type="http://schemas.openxmlformats.org/officeDocument/2006/relationships/hyperlink" Target="#'&#65297;&#21495;'!A1"/><Relationship Id="rId1" Type="http://schemas.openxmlformats.org/officeDocument/2006/relationships/hyperlink" Target="#&#35036;&#21161;&#23550;&#35937;&#38989;&#19968;&#35239;!B4"/></Relationships>
</file>

<file path=xl/drawings/_rels/drawing6.xml.rels><?xml version="1.0" encoding="UTF-8" standalone="yes"?>
<Relationships xmlns="http://schemas.openxmlformats.org/package/2006/relationships"><Relationship Id="rId2" Type="http://schemas.openxmlformats.org/officeDocument/2006/relationships/hyperlink" Target="#'&#65297;&#21495;'!A1"/><Relationship Id="rId1" Type="http://schemas.openxmlformats.org/officeDocument/2006/relationships/hyperlink" Target="#&#35036;&#21161;&#23550;&#35937;&#38989;&#19968;&#35239;!B5"/></Relationships>
</file>

<file path=xl/drawings/_rels/drawing7.xml.rels><?xml version="1.0" encoding="UTF-8" standalone="yes"?>
<Relationships xmlns="http://schemas.openxmlformats.org/package/2006/relationships"><Relationship Id="rId2" Type="http://schemas.openxmlformats.org/officeDocument/2006/relationships/hyperlink" Target="#'&#65297;&#21495;'!A1"/><Relationship Id="rId1" Type="http://schemas.openxmlformats.org/officeDocument/2006/relationships/hyperlink" Target="#&#35036;&#21161;&#23550;&#35937;&#38989;&#19968;&#35239;!B6"/></Relationships>
</file>

<file path=xl/drawings/_rels/drawing8.xml.rels><?xml version="1.0" encoding="UTF-8" standalone="yes"?>
<Relationships xmlns="http://schemas.openxmlformats.org/package/2006/relationships"><Relationship Id="rId2" Type="http://schemas.openxmlformats.org/officeDocument/2006/relationships/hyperlink" Target="#'&#65297;&#21495;'!A1"/><Relationship Id="rId1" Type="http://schemas.openxmlformats.org/officeDocument/2006/relationships/hyperlink" Target="#&#35036;&#21161;&#23550;&#35937;&#38989;&#19968;&#35239;!B7"/></Relationships>
</file>

<file path=xl/drawings/_rels/drawing10.xml.rels><?xml version="1.0" encoding="UTF-8" standalone="yes"?>
<Relationships xmlns="http://schemas.openxmlformats.org/package/2006/relationships"><Relationship Id="rId2" Type="http://schemas.openxmlformats.org/officeDocument/2006/relationships/hyperlink" Target="#'&#65297;&#21495;'!A1"/><Relationship Id="rId1" Type="http://schemas.openxmlformats.org/officeDocument/2006/relationships/hyperlink" Target="#&#35036;&#21161;&#23550;&#35937;&#38989;&#19968;&#35239;!B9"/></Relationships>
</file>

<file path=xl/drawings/_rels/drawing12.xml.rels><?xml version="1.0" encoding="UTF-8" standalone="yes"?>
<Relationships xmlns="http://schemas.openxmlformats.org/package/2006/relationships"><Relationship Id="rId2" Type="http://schemas.openxmlformats.org/officeDocument/2006/relationships/hyperlink" Target="#'&#65297;&#21495;'!A1"/><Relationship Id="rId1" Type="http://schemas.openxmlformats.org/officeDocument/2006/relationships/hyperlink" Target="#&#35036;&#21161;&#23550;&#35937;&#38989;&#19968;&#35239;!B10"/></Relationships>
</file>

<file path=xl/drawings/_rels/drawing13.xml.rels><?xml version="1.0" encoding="UTF-8" standalone="yes"?>
<Relationships xmlns="http://schemas.openxmlformats.org/package/2006/relationships"><Relationship Id="rId2" Type="http://schemas.openxmlformats.org/officeDocument/2006/relationships/hyperlink" Target="#'&#65297;&#21495;'!A1"/><Relationship Id="rId1" Type="http://schemas.openxmlformats.org/officeDocument/2006/relationships/hyperlink" Target="#&#35036;&#21161;&#23550;&#35937;&#38989;&#19968;&#35239;!B14"/></Relationships>
</file>

<file path=xl/drawings/_rels/drawing14.xml.rels><?xml version="1.0" encoding="UTF-8" standalone="yes"?>
<Relationships xmlns="http://schemas.openxmlformats.org/package/2006/relationships"><Relationship Id="rId2" Type="http://schemas.openxmlformats.org/officeDocument/2006/relationships/hyperlink" Target="#'&#65297;&#21495;'!A1"/><Relationship Id="rId1" Type="http://schemas.openxmlformats.org/officeDocument/2006/relationships/hyperlink" Target="#&#35036;&#21161;&#23550;&#35937;&#38989;&#19968;&#35239;!B15"/></Relationships>
</file>

<file path=xl/drawings/_rels/drawing15.xml.rels><?xml version="1.0" encoding="UTF-8" standalone="yes"?>
<Relationships xmlns="http://schemas.openxmlformats.org/package/2006/relationships"><Relationship Id="rId2" Type="http://schemas.openxmlformats.org/officeDocument/2006/relationships/hyperlink" Target="#'&#65297;&#21495;'!A1"/><Relationship Id="rId1" Type="http://schemas.openxmlformats.org/officeDocument/2006/relationships/hyperlink" Target="#&#35036;&#21161;&#23550;&#35937;&#38989;&#19968;&#35239;!B18"/></Relationships>
</file>

<file path=xl/drawings/_rels/drawing16.xml.rels><?xml version="1.0" encoding="UTF-8" standalone="yes"?>
<Relationships xmlns="http://schemas.openxmlformats.org/package/2006/relationships"><Relationship Id="rId2" Type="http://schemas.openxmlformats.org/officeDocument/2006/relationships/hyperlink" Target="#'&#65297;&#21495;'!A1"/><Relationship Id="rId1" Type="http://schemas.openxmlformats.org/officeDocument/2006/relationships/hyperlink" Target="#&#35036;&#21161;&#23550;&#35937;&#38989;&#19968;&#35239;!B16"/></Relationships>
</file>

<file path=xl/drawings/_rels/drawing17.xml.rels><?xml version="1.0" encoding="UTF-8" standalone="yes"?>
<Relationships xmlns="http://schemas.openxmlformats.org/package/2006/relationships"><Relationship Id="rId2" Type="http://schemas.openxmlformats.org/officeDocument/2006/relationships/hyperlink" Target="#'&#65297;&#21495;'!A1"/><Relationship Id="rId1" Type="http://schemas.openxmlformats.org/officeDocument/2006/relationships/hyperlink" Target="#&#35036;&#21161;&#23550;&#35937;&#38989;&#19968;&#35239;!B19"/></Relationships>
</file>

<file path=xl/drawings/_rels/drawing18.xml.rels><?xml version="1.0" encoding="UTF-8" standalone="yes"?>
<Relationships xmlns="http://schemas.openxmlformats.org/package/2006/relationships"><Relationship Id="rId2" Type="http://schemas.openxmlformats.org/officeDocument/2006/relationships/hyperlink" Target="#'&#65297;&#21495;'!A1"/><Relationship Id="rId1" Type="http://schemas.openxmlformats.org/officeDocument/2006/relationships/hyperlink" Target="#&#35036;&#21161;&#23550;&#35937;&#38989;&#19968;&#35239;!B17"/></Relationships>
</file>

<file path=xl/drawings/_rels/drawing19.xml.rels><?xml version="1.0" encoding="UTF-8" standalone="yes"?>
<Relationships xmlns="http://schemas.openxmlformats.org/package/2006/relationships"><Relationship Id="rId2" Type="http://schemas.openxmlformats.org/officeDocument/2006/relationships/hyperlink" Target="#'&#65297;&#21495;'!A1"/><Relationship Id="rId1" Type="http://schemas.openxmlformats.org/officeDocument/2006/relationships/hyperlink" Target="#&#35036;&#21161;&#23550;&#35937;&#38989;&#19968;&#35239;!B23"/></Relationships>
</file>

<file path=xl/drawings/_rels/drawing20.xml.rels><?xml version="1.0" encoding="UTF-8" standalone="yes"?>
<Relationships xmlns="http://schemas.openxmlformats.org/package/2006/relationships"><Relationship Id="rId2" Type="http://schemas.openxmlformats.org/officeDocument/2006/relationships/hyperlink" Target="#'&#65297;&#21495;'!A1"/><Relationship Id="rId1" Type="http://schemas.openxmlformats.org/officeDocument/2006/relationships/hyperlink" Target="#&#35036;&#21161;&#23550;&#35937;&#38989;&#19968;&#35239;!B30"/></Relationships>
</file>

<file path=xl/drawings/_rels/drawing21.xml.rels><?xml version="1.0" encoding="UTF-8" standalone="yes"?>
<Relationships xmlns="http://schemas.openxmlformats.org/package/2006/relationships"><Relationship Id="rId2" Type="http://schemas.openxmlformats.org/officeDocument/2006/relationships/hyperlink" Target="#'&#65297;&#21495;'!A1"/><Relationship Id="rId1" Type="http://schemas.openxmlformats.org/officeDocument/2006/relationships/hyperlink" Target="#&#35036;&#21161;&#23550;&#35937;&#38989;&#19968;&#35239;!B27"/></Relationships>
</file>

<file path=xl/drawings/_rels/drawing22.xml.rels><?xml version="1.0" encoding="UTF-8" standalone="yes"?>
<Relationships xmlns="http://schemas.openxmlformats.org/package/2006/relationships"><Relationship Id="rId2" Type="http://schemas.openxmlformats.org/officeDocument/2006/relationships/hyperlink" Target="#'&#65297;&#21495;'!A1"/><Relationship Id="rId1" Type="http://schemas.openxmlformats.org/officeDocument/2006/relationships/hyperlink" Target="#&#35036;&#21161;&#23550;&#35937;&#38989;&#19968;&#35239;!B28"/></Relationships>
</file>

<file path=xl/drawings/_rels/drawing23.xml.rels><?xml version="1.0" encoding="UTF-8" standalone="yes"?>
<Relationships xmlns="http://schemas.openxmlformats.org/package/2006/relationships"><Relationship Id="rId2" Type="http://schemas.openxmlformats.org/officeDocument/2006/relationships/hyperlink" Target="#'&#65297;&#21495;'!A1"/><Relationship Id="rId1" Type="http://schemas.openxmlformats.org/officeDocument/2006/relationships/hyperlink" Target="#&#35036;&#21161;&#23550;&#35937;&#38989;&#19968;&#35239;!B31"/></Relationships>
</file>

<file path=xl/drawings/_rels/drawing24.xml.rels><?xml version="1.0" encoding="UTF-8" standalone="yes"?>
<Relationships xmlns="http://schemas.openxmlformats.org/package/2006/relationships"><Relationship Id="rId2" Type="http://schemas.openxmlformats.org/officeDocument/2006/relationships/hyperlink" Target="#'&#65297;&#21495;'!A1"/><Relationship Id="rId1" Type="http://schemas.openxmlformats.org/officeDocument/2006/relationships/hyperlink" Target="#&#35036;&#21161;&#23550;&#35937;&#38989;&#19968;&#35239;!B32"/></Relationships>
</file>

<file path=xl/drawings/drawing1.xml><?xml version="1.0" encoding="utf-8"?>
<xdr:wsDr xmlns:xdr="http://schemas.openxmlformats.org/drawingml/2006/spreadsheetDrawing" xmlns:a="http://schemas.openxmlformats.org/drawingml/2006/main">
  <xdr:twoCellAnchor>
    <xdr:from>
      <xdr:col>11</xdr:col>
      <xdr:colOff>226262</xdr:colOff>
      <xdr:row>0</xdr:row>
      <xdr:rowOff>160576</xdr:rowOff>
    </xdr:from>
    <xdr:to>
      <xdr:col>18</xdr:col>
      <xdr:colOff>21896</xdr:colOff>
      <xdr:row>6</xdr:row>
      <xdr:rowOff>36495</xdr:rowOff>
    </xdr:to>
    <xdr:sp macro="" textlink="">
      <xdr:nvSpPr>
        <xdr:cNvPr id="2" name="角丸四角形 1"/>
        <xdr:cNvSpPr/>
      </xdr:nvSpPr>
      <xdr:spPr>
        <a:xfrm>
          <a:off x="6824423" y="160576"/>
          <a:ext cx="4087358" cy="1284597"/>
        </a:xfrm>
        <a:prstGeom prst="roundRect">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注意事項</a:t>
          </a:r>
          <a:r>
            <a:rPr kumimoji="1" lang="en-US" altLang="ja-JP" sz="1400" b="1">
              <a:solidFill>
                <a:schemeClr val="tx1"/>
              </a:solidFill>
            </a:rPr>
            <a:t>】</a:t>
          </a:r>
        </a:p>
        <a:p>
          <a:pPr algn="l"/>
          <a:r>
            <a:rPr kumimoji="1" lang="ja-JP" altLang="en-US" sz="1400" b="1">
              <a:solidFill>
                <a:schemeClr val="tx1"/>
              </a:solidFill>
            </a:rPr>
            <a:t>・シート名は変更しないでください。</a:t>
          </a:r>
          <a:endParaRPr kumimoji="1" lang="en-US" altLang="ja-JP" sz="1400" b="1">
            <a:solidFill>
              <a:schemeClr val="tx1"/>
            </a:solidFill>
          </a:endParaRPr>
        </a:p>
        <a:p>
          <a:pPr algn="l"/>
          <a:r>
            <a:rPr kumimoji="1" lang="ja-JP" altLang="en-US" sz="1400" b="1">
              <a:solidFill>
                <a:schemeClr val="tx1"/>
              </a:solidFill>
            </a:rPr>
            <a:t>・実施しない事業のシートは</a:t>
          </a:r>
          <a:r>
            <a:rPr kumimoji="1" lang="ja-JP" altLang="en-US" sz="1400" b="1" u="sng">
              <a:solidFill>
                <a:schemeClr val="tx1"/>
              </a:solidFill>
            </a:rPr>
            <a:t>削除しないでください。</a:t>
          </a:r>
          <a:endParaRPr kumimoji="1" lang="en-US" altLang="ja-JP" sz="1400" b="1" u="sng">
            <a:solidFill>
              <a:schemeClr val="tx1"/>
            </a:solidFill>
          </a:endParaRPr>
        </a:p>
        <a:p>
          <a:pPr algn="l"/>
          <a:r>
            <a:rPr kumimoji="1" lang="ja-JP" altLang="en-US" sz="1400" b="1">
              <a:solidFill>
                <a:schemeClr val="tx1"/>
              </a:solidFill>
            </a:rPr>
            <a:t>・青色のセルのみ入力してください。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194234</xdr:colOff>
      <xdr:row>1</xdr:row>
      <xdr:rowOff>90020</xdr:rowOff>
    </xdr:from>
    <xdr:to>
      <xdr:col>17</xdr:col>
      <xdr:colOff>328705</xdr:colOff>
      <xdr:row>2</xdr:row>
      <xdr:rowOff>160474</xdr:rowOff>
    </xdr:to>
    <xdr:sp macro="" textlink="">
      <xdr:nvSpPr>
        <xdr:cNvPr id="3" name="角丸四角形 2">
          <a:hlinkClick xmlns:r="http://schemas.openxmlformats.org/officeDocument/2006/relationships" r:id="rId1"/>
        </xdr:cNvPr>
        <xdr:cNvSpPr/>
      </xdr:nvSpPr>
      <xdr:spPr>
        <a:xfrm>
          <a:off x="7537822" y="344020"/>
          <a:ext cx="2674471" cy="324454"/>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「必要添付書類一覧」</a:t>
          </a:r>
          <a:r>
            <a:rPr kumimoji="1" lang="ja-JP" altLang="en-US" sz="1000" b="1">
              <a:solidFill>
                <a:schemeClr val="tx1"/>
              </a:solidFill>
            </a:rPr>
            <a:t>シートへとぶ</a:t>
          </a:r>
          <a:endParaRPr kumimoji="1" lang="en-US" altLang="ja-JP" sz="3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46567</xdr:colOff>
      <xdr:row>11</xdr:row>
      <xdr:rowOff>175078</xdr:rowOff>
    </xdr:from>
    <xdr:to>
      <xdr:col>13</xdr:col>
      <xdr:colOff>160866</xdr:colOff>
      <xdr:row>13</xdr:row>
      <xdr:rowOff>99482</xdr:rowOff>
    </xdr:to>
    <xdr:sp macro="" textlink="">
      <xdr:nvSpPr>
        <xdr:cNvPr id="4" name="角丸四角形 3">
          <a:hlinkClick xmlns:r="http://schemas.openxmlformats.org/officeDocument/2006/relationships" r:id="rId1"/>
        </xdr:cNvPr>
        <xdr:cNvSpPr/>
      </xdr:nvSpPr>
      <xdr:spPr>
        <a:xfrm>
          <a:off x="2946400" y="2683328"/>
          <a:ext cx="2146299" cy="390071"/>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「１号」</a:t>
          </a:r>
          <a:r>
            <a:rPr kumimoji="1" lang="ja-JP" altLang="en-US" sz="900" b="1">
              <a:solidFill>
                <a:schemeClr val="tx1"/>
              </a:solidFill>
            </a:rPr>
            <a:t>シートへとぶ</a:t>
          </a:r>
          <a:endParaRPr kumimoji="1" lang="en-US" altLang="ja-JP" sz="6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226788</xdr:colOff>
      <xdr:row>3</xdr:row>
      <xdr:rowOff>72570</xdr:rowOff>
    </xdr:from>
    <xdr:to>
      <xdr:col>23</xdr:col>
      <xdr:colOff>317501</xdr:colOff>
      <xdr:row>5</xdr:row>
      <xdr:rowOff>263068</xdr:rowOff>
    </xdr:to>
    <xdr:grpSp>
      <xdr:nvGrpSpPr>
        <xdr:cNvPr id="5" name="グループ化 4"/>
        <xdr:cNvGrpSpPr/>
      </xdr:nvGrpSpPr>
      <xdr:grpSpPr>
        <a:xfrm>
          <a:off x="12382502" y="771070"/>
          <a:ext cx="2158999" cy="825498"/>
          <a:chOff x="12527644" y="99786"/>
          <a:chExt cx="2158999" cy="825499"/>
        </a:xfrm>
      </xdr:grpSpPr>
      <xdr:sp macro="" textlink="">
        <xdr:nvSpPr>
          <xdr:cNvPr id="2" name="角丸四角形 1">
            <a:hlinkClick xmlns:r="http://schemas.openxmlformats.org/officeDocument/2006/relationships" r:id="rId1"/>
          </xdr:cNvPr>
          <xdr:cNvSpPr/>
        </xdr:nvSpPr>
        <xdr:spPr>
          <a:xfrm>
            <a:off x="12539435" y="99786"/>
            <a:ext cx="2138137" cy="390071"/>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「補助対象額一覧」</a:t>
            </a:r>
            <a:r>
              <a:rPr kumimoji="1" lang="ja-JP" altLang="en-US" sz="900" b="1">
                <a:solidFill>
                  <a:schemeClr val="tx1"/>
                </a:solidFill>
              </a:rPr>
              <a:t>シートへとぶ</a:t>
            </a:r>
            <a:endParaRPr kumimoji="1" lang="en-US" altLang="ja-JP" sz="600" b="1">
              <a:solidFill>
                <a:schemeClr val="tx1"/>
              </a:solidFill>
            </a:endParaRPr>
          </a:p>
        </xdr:txBody>
      </xdr:sp>
      <xdr:sp macro="" textlink="">
        <xdr:nvSpPr>
          <xdr:cNvPr id="4" name="角丸四角形 3">
            <a:hlinkClick xmlns:r="http://schemas.openxmlformats.org/officeDocument/2006/relationships" r:id="rId2"/>
          </xdr:cNvPr>
          <xdr:cNvSpPr/>
        </xdr:nvSpPr>
        <xdr:spPr>
          <a:xfrm>
            <a:off x="12527644" y="535214"/>
            <a:ext cx="2158999" cy="390071"/>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「１号」</a:t>
            </a:r>
            <a:r>
              <a:rPr kumimoji="1" lang="ja-JP" altLang="en-US" sz="900" b="1">
                <a:solidFill>
                  <a:schemeClr val="tx1"/>
                </a:solidFill>
              </a:rPr>
              <a:t>シートへとぶ</a:t>
            </a:r>
            <a:endParaRPr kumimoji="1" lang="en-US" altLang="ja-JP" sz="600" b="1">
              <a:solidFill>
                <a:schemeClr val="tx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117813</xdr:colOff>
      <xdr:row>3</xdr:row>
      <xdr:rowOff>134702</xdr:rowOff>
    </xdr:from>
    <xdr:to>
      <xdr:col>14</xdr:col>
      <xdr:colOff>210439</xdr:colOff>
      <xdr:row>7</xdr:row>
      <xdr:rowOff>75408</xdr:rowOff>
    </xdr:to>
    <xdr:grpSp>
      <xdr:nvGrpSpPr>
        <xdr:cNvPr id="8" name="グループ化 7"/>
        <xdr:cNvGrpSpPr/>
      </xdr:nvGrpSpPr>
      <xdr:grpSpPr>
        <a:xfrm>
          <a:off x="9703289" y="769702"/>
          <a:ext cx="2352924" cy="878087"/>
          <a:chOff x="9862766" y="128352"/>
          <a:chExt cx="2342147" cy="835921"/>
        </a:xfrm>
      </xdr:grpSpPr>
      <xdr:sp macro="" textlink="">
        <xdr:nvSpPr>
          <xdr:cNvPr id="6" name="角丸四角形 5">
            <a:hlinkClick xmlns:r="http://schemas.openxmlformats.org/officeDocument/2006/relationships" r:id="rId1"/>
          </xdr:cNvPr>
          <xdr:cNvSpPr/>
        </xdr:nvSpPr>
        <xdr:spPr>
          <a:xfrm>
            <a:off x="9862766" y="128352"/>
            <a:ext cx="2328637" cy="390071"/>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「補助対象額一覧」</a:t>
            </a:r>
            <a:r>
              <a:rPr kumimoji="1" lang="ja-JP" altLang="en-US" sz="900" b="1">
                <a:solidFill>
                  <a:schemeClr val="tx1"/>
                </a:solidFill>
              </a:rPr>
              <a:t>シートへとぶ</a:t>
            </a:r>
            <a:endParaRPr kumimoji="1" lang="en-US" altLang="ja-JP" sz="600" b="1">
              <a:solidFill>
                <a:schemeClr val="tx1"/>
              </a:solidFill>
            </a:endParaRPr>
          </a:p>
        </xdr:txBody>
      </xdr:sp>
      <xdr:sp macro="" textlink="">
        <xdr:nvSpPr>
          <xdr:cNvPr id="7" name="角丸四角形 6">
            <a:hlinkClick xmlns:r="http://schemas.openxmlformats.org/officeDocument/2006/relationships" r:id="rId2"/>
          </xdr:cNvPr>
          <xdr:cNvSpPr/>
        </xdr:nvSpPr>
        <xdr:spPr>
          <a:xfrm>
            <a:off x="9876276" y="574202"/>
            <a:ext cx="2328637" cy="390071"/>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「１号」</a:t>
            </a:r>
            <a:r>
              <a:rPr kumimoji="1" lang="ja-JP" altLang="en-US" sz="900" b="1">
                <a:solidFill>
                  <a:schemeClr val="tx1"/>
                </a:solidFill>
              </a:rPr>
              <a:t>シートへとぶ</a:t>
            </a:r>
            <a:endParaRPr kumimoji="1" lang="en-US" altLang="ja-JP" sz="600" b="1">
              <a:solidFill>
                <a:schemeClr val="tx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85178</xdr:colOff>
      <xdr:row>1</xdr:row>
      <xdr:rowOff>132036</xdr:rowOff>
    </xdr:from>
    <xdr:to>
      <xdr:col>20</xdr:col>
      <xdr:colOff>576914</xdr:colOff>
      <xdr:row>4</xdr:row>
      <xdr:rowOff>193001</xdr:rowOff>
    </xdr:to>
    <xdr:grpSp>
      <xdr:nvGrpSpPr>
        <xdr:cNvPr id="5" name="グループ化 4"/>
        <xdr:cNvGrpSpPr/>
      </xdr:nvGrpSpPr>
      <xdr:grpSpPr>
        <a:xfrm>
          <a:off x="10402221" y="295907"/>
          <a:ext cx="2314801" cy="866664"/>
          <a:chOff x="12208793" y="298113"/>
          <a:chExt cx="2308813" cy="862042"/>
        </a:xfrm>
      </xdr:grpSpPr>
      <xdr:sp macro="" textlink="">
        <xdr:nvSpPr>
          <xdr:cNvPr id="3" name="角丸四角形 2">
            <a:hlinkClick xmlns:r="http://schemas.openxmlformats.org/officeDocument/2006/relationships" r:id="rId1"/>
          </xdr:cNvPr>
          <xdr:cNvSpPr/>
        </xdr:nvSpPr>
        <xdr:spPr>
          <a:xfrm>
            <a:off x="12208793" y="298113"/>
            <a:ext cx="2306404" cy="393002"/>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「補助対象額一覧」</a:t>
            </a:r>
            <a:r>
              <a:rPr kumimoji="1" lang="ja-JP" altLang="en-US" sz="900" b="1">
                <a:solidFill>
                  <a:schemeClr val="tx1"/>
                </a:solidFill>
              </a:rPr>
              <a:t>シートへとぶ</a:t>
            </a:r>
            <a:endParaRPr kumimoji="1" lang="en-US" altLang="ja-JP" sz="600" b="1">
              <a:solidFill>
                <a:schemeClr val="tx1"/>
              </a:solidFill>
            </a:endParaRPr>
          </a:p>
        </xdr:txBody>
      </xdr:sp>
      <xdr:sp macro="" textlink="">
        <xdr:nvSpPr>
          <xdr:cNvPr id="4" name="角丸四角形 3">
            <a:hlinkClick xmlns:r="http://schemas.openxmlformats.org/officeDocument/2006/relationships" r:id="rId2"/>
          </xdr:cNvPr>
          <xdr:cNvSpPr/>
        </xdr:nvSpPr>
        <xdr:spPr>
          <a:xfrm>
            <a:off x="12211202" y="775306"/>
            <a:ext cx="2306404" cy="384849"/>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「１号」</a:t>
            </a:r>
            <a:r>
              <a:rPr kumimoji="1" lang="ja-JP" altLang="en-US" sz="900" b="1">
                <a:solidFill>
                  <a:schemeClr val="tx1"/>
                </a:solidFill>
              </a:rPr>
              <a:t>シートへとぶ</a:t>
            </a:r>
            <a:endParaRPr kumimoji="1" lang="en-US" altLang="ja-JP" sz="600" b="1">
              <a:solidFill>
                <a:schemeClr val="tx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233122</xdr:colOff>
      <xdr:row>4</xdr:row>
      <xdr:rowOff>92012</xdr:rowOff>
    </xdr:from>
    <xdr:to>
      <xdr:col>9</xdr:col>
      <xdr:colOff>872430</xdr:colOff>
      <xdr:row>7</xdr:row>
      <xdr:rowOff>216004</xdr:rowOff>
    </xdr:to>
    <xdr:grpSp>
      <xdr:nvGrpSpPr>
        <xdr:cNvPr id="2" name="グループ化 1"/>
        <xdr:cNvGrpSpPr/>
      </xdr:nvGrpSpPr>
      <xdr:grpSpPr>
        <a:xfrm>
          <a:off x="7091122" y="957200"/>
          <a:ext cx="2306183" cy="854242"/>
          <a:chOff x="13358518" y="2391050"/>
          <a:chExt cx="2308813" cy="862041"/>
        </a:xfrm>
      </xdr:grpSpPr>
      <xdr:sp macro="" textlink="">
        <xdr:nvSpPr>
          <xdr:cNvPr id="6" name="角丸四角形 5">
            <a:hlinkClick xmlns:r="http://schemas.openxmlformats.org/officeDocument/2006/relationships" r:id="rId1"/>
          </xdr:cNvPr>
          <xdr:cNvSpPr/>
        </xdr:nvSpPr>
        <xdr:spPr>
          <a:xfrm>
            <a:off x="13358518" y="2391050"/>
            <a:ext cx="2306404" cy="393002"/>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「補助対象額一覧」</a:t>
            </a:r>
            <a:r>
              <a:rPr kumimoji="1" lang="ja-JP" altLang="en-US" sz="900" b="1">
                <a:solidFill>
                  <a:schemeClr val="tx1"/>
                </a:solidFill>
              </a:rPr>
              <a:t>シートへとぶ</a:t>
            </a:r>
            <a:endParaRPr kumimoji="1" lang="en-US" altLang="ja-JP" sz="600" b="1">
              <a:solidFill>
                <a:schemeClr val="tx1"/>
              </a:solidFill>
            </a:endParaRPr>
          </a:p>
        </xdr:txBody>
      </xdr:sp>
      <xdr:sp macro="" textlink="">
        <xdr:nvSpPr>
          <xdr:cNvPr id="7" name="角丸四角形 6">
            <a:hlinkClick xmlns:r="http://schemas.openxmlformats.org/officeDocument/2006/relationships" r:id="rId2"/>
          </xdr:cNvPr>
          <xdr:cNvSpPr/>
        </xdr:nvSpPr>
        <xdr:spPr>
          <a:xfrm>
            <a:off x="13360927" y="2868242"/>
            <a:ext cx="2306404" cy="384849"/>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「１号」</a:t>
            </a:r>
            <a:r>
              <a:rPr kumimoji="1" lang="ja-JP" altLang="en-US" sz="900" b="1">
                <a:solidFill>
                  <a:schemeClr val="tx1"/>
                </a:solidFill>
              </a:rPr>
              <a:t>シートへとぶ</a:t>
            </a:r>
            <a:endParaRPr kumimoji="1" lang="en-US" altLang="ja-JP" sz="600" b="1">
              <a:solidFill>
                <a:schemeClr val="tx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261886</xdr:colOff>
      <xdr:row>1</xdr:row>
      <xdr:rowOff>50800</xdr:rowOff>
    </xdr:from>
    <xdr:to>
      <xdr:col>34</xdr:col>
      <xdr:colOff>337908</xdr:colOff>
      <xdr:row>5</xdr:row>
      <xdr:rowOff>121979</xdr:rowOff>
    </xdr:to>
    <xdr:grpSp>
      <xdr:nvGrpSpPr>
        <xdr:cNvPr id="2" name="グループ化 1"/>
        <xdr:cNvGrpSpPr/>
      </xdr:nvGrpSpPr>
      <xdr:grpSpPr>
        <a:xfrm>
          <a:off x="9990993" y="232229"/>
          <a:ext cx="2313641" cy="827131"/>
          <a:chOff x="9901176" y="234950"/>
          <a:chExt cx="2311228" cy="833033"/>
        </a:xfrm>
      </xdr:grpSpPr>
      <xdr:sp macro="" textlink="">
        <xdr:nvSpPr>
          <xdr:cNvPr id="6" name="角丸四角形 5">
            <a:hlinkClick xmlns:r="http://schemas.openxmlformats.org/officeDocument/2006/relationships" r:id="rId1"/>
          </xdr:cNvPr>
          <xdr:cNvSpPr/>
        </xdr:nvSpPr>
        <xdr:spPr>
          <a:xfrm>
            <a:off x="9906000" y="234950"/>
            <a:ext cx="2306404" cy="393002"/>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「補助対象額一覧」</a:t>
            </a:r>
            <a:r>
              <a:rPr kumimoji="1" lang="ja-JP" altLang="en-US" sz="900" b="1">
                <a:solidFill>
                  <a:schemeClr val="tx1"/>
                </a:solidFill>
              </a:rPr>
              <a:t>シートへとぶ</a:t>
            </a:r>
            <a:endParaRPr kumimoji="1" lang="en-US" altLang="ja-JP" sz="600" b="1">
              <a:solidFill>
                <a:schemeClr val="tx1"/>
              </a:solidFill>
            </a:endParaRPr>
          </a:p>
        </xdr:txBody>
      </xdr:sp>
      <xdr:sp macro="" textlink="">
        <xdr:nvSpPr>
          <xdr:cNvPr id="7" name="角丸四角形 6">
            <a:hlinkClick xmlns:r="http://schemas.openxmlformats.org/officeDocument/2006/relationships" r:id="rId2"/>
          </xdr:cNvPr>
          <xdr:cNvSpPr/>
        </xdr:nvSpPr>
        <xdr:spPr>
          <a:xfrm>
            <a:off x="9901176" y="683134"/>
            <a:ext cx="2306404" cy="384849"/>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「１号」</a:t>
            </a:r>
            <a:r>
              <a:rPr kumimoji="1" lang="ja-JP" altLang="en-US" sz="900" b="1">
                <a:solidFill>
                  <a:schemeClr val="tx1"/>
                </a:solidFill>
              </a:rPr>
              <a:t>シートへとぶ</a:t>
            </a:r>
            <a:endParaRPr kumimoji="1" lang="en-US" altLang="ja-JP" sz="600" b="1">
              <a:solidFill>
                <a:schemeClr val="tx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1200150</xdr:colOff>
      <xdr:row>21</xdr:row>
      <xdr:rowOff>209550</xdr:rowOff>
    </xdr:from>
    <xdr:to>
      <xdr:col>1</xdr:col>
      <xdr:colOff>673100</xdr:colOff>
      <xdr:row>23</xdr:row>
      <xdr:rowOff>114300</xdr:rowOff>
    </xdr:to>
    <xdr:sp macro="" textlink="">
      <xdr:nvSpPr>
        <xdr:cNvPr id="2" name="AutoShape 3">
          <a:extLst>
            <a:ext uri="{FF2B5EF4-FFF2-40B4-BE49-F238E27FC236}">
              <a16:creationId xmlns:a16="http://schemas.microsoft.com/office/drawing/2014/main" id="{00000000-0008-0000-0500-000002000000}"/>
            </a:ext>
          </a:extLst>
        </xdr:cNvPr>
        <xdr:cNvSpPr>
          <a:spLocks noChangeArrowheads="1"/>
        </xdr:cNvSpPr>
      </xdr:nvSpPr>
      <xdr:spPr bwMode="auto">
        <a:xfrm>
          <a:off x="628650" y="3302000"/>
          <a:ext cx="628650" cy="279400"/>
        </a:xfrm>
        <a:prstGeom prst="wedgeRoundRectCallout">
          <a:avLst>
            <a:gd name="adj1" fmla="val 32908"/>
            <a:gd name="adj2" fmla="val -11249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時間又は２時間分の時間外手当やパート雇用費等を記入してください。</a:t>
          </a:r>
        </a:p>
      </xdr:txBody>
    </xdr:sp>
    <xdr:clientData/>
  </xdr:twoCellAnchor>
  <xdr:twoCellAnchor>
    <xdr:from>
      <xdr:col>2</xdr:col>
      <xdr:colOff>57150</xdr:colOff>
      <xdr:row>21</xdr:row>
      <xdr:rowOff>158750</xdr:rowOff>
    </xdr:from>
    <xdr:to>
      <xdr:col>3</xdr:col>
      <xdr:colOff>723900</xdr:colOff>
      <xdr:row>23</xdr:row>
      <xdr:rowOff>73025</xdr:rowOff>
    </xdr:to>
    <xdr:sp macro="" textlink="">
      <xdr:nvSpPr>
        <xdr:cNvPr id="3" name="AutoShape 4">
          <a:extLst>
            <a:ext uri="{FF2B5EF4-FFF2-40B4-BE49-F238E27FC236}">
              <a16:creationId xmlns:a16="http://schemas.microsoft.com/office/drawing/2014/main" id="{00000000-0008-0000-0500-000003000000}"/>
            </a:ext>
          </a:extLst>
        </xdr:cNvPr>
        <xdr:cNvSpPr>
          <a:spLocks noChangeArrowheads="1"/>
        </xdr:cNvSpPr>
      </xdr:nvSpPr>
      <xdr:spPr bwMode="auto">
        <a:xfrm>
          <a:off x="1314450" y="3295650"/>
          <a:ext cx="1200150" cy="244475"/>
        </a:xfrm>
        <a:prstGeom prst="wedgeRoundRectCallout">
          <a:avLst>
            <a:gd name="adj1" fmla="val 2829"/>
            <a:gd name="adj2" fmla="val -9186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おやつ代等の経費を記入してください。</a:t>
          </a:r>
        </a:p>
      </xdr:txBody>
    </xdr:sp>
    <xdr:clientData/>
  </xdr:twoCellAnchor>
  <xdr:twoCellAnchor>
    <xdr:from>
      <xdr:col>4</xdr:col>
      <xdr:colOff>12701</xdr:colOff>
      <xdr:row>22</xdr:row>
      <xdr:rowOff>44450</xdr:rowOff>
    </xdr:from>
    <xdr:to>
      <xdr:col>5</xdr:col>
      <xdr:colOff>330201</xdr:colOff>
      <xdr:row>23</xdr:row>
      <xdr:rowOff>79375</xdr:rowOff>
    </xdr:to>
    <xdr:sp macro="" textlink="">
      <xdr:nvSpPr>
        <xdr:cNvPr id="4" name="AutoShape 5">
          <a:extLst>
            <a:ext uri="{FF2B5EF4-FFF2-40B4-BE49-F238E27FC236}">
              <a16:creationId xmlns:a16="http://schemas.microsoft.com/office/drawing/2014/main" id="{00000000-0008-0000-0500-000004000000}"/>
            </a:ext>
          </a:extLst>
        </xdr:cNvPr>
        <xdr:cNvSpPr>
          <a:spLocks noChangeArrowheads="1"/>
        </xdr:cNvSpPr>
      </xdr:nvSpPr>
      <xdr:spPr bwMode="auto">
        <a:xfrm>
          <a:off x="2527301" y="3346450"/>
          <a:ext cx="946150" cy="200025"/>
        </a:xfrm>
        <a:prstGeom prst="wedgeRoundRectCallout">
          <a:avLst>
            <a:gd name="adj1" fmla="val -7144"/>
            <a:gd name="adj2" fmla="val -163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延長保育料です。</a:t>
          </a:r>
        </a:p>
      </xdr:txBody>
    </xdr:sp>
    <xdr:clientData/>
  </xdr:twoCellAnchor>
  <xdr:twoCellAnchor>
    <xdr:from>
      <xdr:col>7</xdr:col>
      <xdr:colOff>533400</xdr:colOff>
      <xdr:row>20</xdr:row>
      <xdr:rowOff>371475</xdr:rowOff>
    </xdr:from>
    <xdr:to>
      <xdr:col>8</xdr:col>
      <xdr:colOff>628650</xdr:colOff>
      <xdr:row>21</xdr:row>
      <xdr:rowOff>180975</xdr:rowOff>
    </xdr:to>
    <xdr:sp macro="" textlink="">
      <xdr:nvSpPr>
        <xdr:cNvPr id="5" name="AutoShape 6">
          <a:extLst>
            <a:ext uri="{FF2B5EF4-FFF2-40B4-BE49-F238E27FC236}">
              <a16:creationId xmlns:a16="http://schemas.microsoft.com/office/drawing/2014/main" id="{00000000-0008-0000-0500-000005000000}"/>
            </a:ext>
          </a:extLst>
        </xdr:cNvPr>
        <xdr:cNvSpPr>
          <a:spLocks/>
        </xdr:cNvSpPr>
      </xdr:nvSpPr>
      <xdr:spPr bwMode="auto">
        <a:xfrm rot="-5400000">
          <a:off x="5213350" y="2854325"/>
          <a:ext cx="165100" cy="723900"/>
        </a:xfrm>
        <a:prstGeom prst="leftBrace">
          <a:avLst>
            <a:gd name="adj1" fmla="val 46250"/>
            <a:gd name="adj2" fmla="val 5585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847726</xdr:colOff>
      <xdr:row>21</xdr:row>
      <xdr:rowOff>161925</xdr:rowOff>
    </xdr:from>
    <xdr:to>
      <xdr:col>8</xdr:col>
      <xdr:colOff>800101</xdr:colOff>
      <xdr:row>23</xdr:row>
      <xdr:rowOff>101600</xdr:rowOff>
    </xdr:to>
    <xdr:sp macro="" textlink="">
      <xdr:nvSpPr>
        <xdr:cNvPr id="6" name="Rectangle 8">
          <a:extLst>
            <a:ext uri="{FF2B5EF4-FFF2-40B4-BE49-F238E27FC236}">
              <a16:creationId xmlns:a16="http://schemas.microsoft.com/office/drawing/2014/main" id="{00000000-0008-0000-0500-000006000000}"/>
            </a:ext>
          </a:extLst>
        </xdr:cNvPr>
        <xdr:cNvSpPr>
          <a:spLocks noChangeArrowheads="1"/>
        </xdr:cNvSpPr>
      </xdr:nvSpPr>
      <xdr:spPr bwMode="auto">
        <a:xfrm>
          <a:off x="3768726" y="3298825"/>
          <a:ext cx="1889125" cy="26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どちらか少ない方の額のためＧ＞Ｈで満額補助となります。</a:t>
          </a:r>
        </a:p>
      </xdr:txBody>
    </xdr:sp>
    <xdr:clientData/>
  </xdr:twoCellAnchor>
  <xdr:twoCellAnchor>
    <xdr:from>
      <xdr:col>0</xdr:col>
      <xdr:colOff>1328737</xdr:colOff>
      <xdr:row>8</xdr:row>
      <xdr:rowOff>160338</xdr:rowOff>
    </xdr:from>
    <xdr:to>
      <xdr:col>1</xdr:col>
      <xdr:colOff>801687</xdr:colOff>
      <xdr:row>9</xdr:row>
      <xdr:rowOff>192088</xdr:rowOff>
    </xdr:to>
    <xdr:sp macro="" textlink="">
      <xdr:nvSpPr>
        <xdr:cNvPr id="7" name="AutoShape 3">
          <a:extLst>
            <a:ext uri="{FF2B5EF4-FFF2-40B4-BE49-F238E27FC236}">
              <a16:creationId xmlns:a16="http://schemas.microsoft.com/office/drawing/2014/main" id="{00000000-0008-0000-0500-000002000000}"/>
            </a:ext>
          </a:extLst>
        </xdr:cNvPr>
        <xdr:cNvSpPr>
          <a:spLocks noChangeArrowheads="1"/>
        </xdr:cNvSpPr>
      </xdr:nvSpPr>
      <xdr:spPr bwMode="auto">
        <a:xfrm>
          <a:off x="1328737" y="2116138"/>
          <a:ext cx="1606550" cy="412750"/>
        </a:xfrm>
        <a:prstGeom prst="wedgeRoundRectCallout">
          <a:avLst>
            <a:gd name="adj1" fmla="val 32222"/>
            <a:gd name="adj2" fmla="val -8749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時間又は２時間分の時間外手当やパート雇用費等を記入してください。</a:t>
          </a:r>
        </a:p>
      </xdr:txBody>
    </xdr:sp>
    <xdr:clientData/>
  </xdr:twoCellAnchor>
  <xdr:twoCellAnchor>
    <xdr:from>
      <xdr:col>2</xdr:col>
      <xdr:colOff>63499</xdr:colOff>
      <xdr:row>8</xdr:row>
      <xdr:rowOff>214313</xdr:rowOff>
    </xdr:from>
    <xdr:to>
      <xdr:col>3</xdr:col>
      <xdr:colOff>730249</xdr:colOff>
      <xdr:row>9</xdr:row>
      <xdr:rowOff>238125</xdr:rowOff>
    </xdr:to>
    <xdr:sp macro="" textlink="">
      <xdr:nvSpPr>
        <xdr:cNvPr id="8" name="AutoShape 4">
          <a:extLst>
            <a:ext uri="{FF2B5EF4-FFF2-40B4-BE49-F238E27FC236}">
              <a16:creationId xmlns:a16="http://schemas.microsoft.com/office/drawing/2014/main" id="{00000000-0008-0000-0500-000003000000}"/>
            </a:ext>
          </a:extLst>
        </xdr:cNvPr>
        <xdr:cNvSpPr>
          <a:spLocks noChangeArrowheads="1"/>
        </xdr:cNvSpPr>
      </xdr:nvSpPr>
      <xdr:spPr bwMode="auto">
        <a:xfrm>
          <a:off x="3786187" y="2270126"/>
          <a:ext cx="1547812" cy="404812"/>
        </a:xfrm>
        <a:prstGeom prst="wedgeRoundRectCallout">
          <a:avLst>
            <a:gd name="adj1" fmla="val -22299"/>
            <a:gd name="adj2" fmla="val -884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おやつ代等の経費を記入してください。</a:t>
          </a:r>
        </a:p>
      </xdr:txBody>
    </xdr:sp>
    <xdr:clientData/>
  </xdr:twoCellAnchor>
  <xdr:twoCellAnchor>
    <xdr:from>
      <xdr:col>3</xdr:col>
      <xdr:colOff>865187</xdr:colOff>
      <xdr:row>8</xdr:row>
      <xdr:rowOff>261937</xdr:rowOff>
    </xdr:from>
    <xdr:to>
      <xdr:col>5</xdr:col>
      <xdr:colOff>301624</xdr:colOff>
      <xdr:row>9</xdr:row>
      <xdr:rowOff>169862</xdr:rowOff>
    </xdr:to>
    <xdr:sp macro="" textlink="">
      <xdr:nvSpPr>
        <xdr:cNvPr id="9" name="AutoShape 5">
          <a:extLst>
            <a:ext uri="{FF2B5EF4-FFF2-40B4-BE49-F238E27FC236}">
              <a16:creationId xmlns:a16="http://schemas.microsoft.com/office/drawing/2014/main" id="{00000000-0008-0000-0500-000004000000}"/>
            </a:ext>
          </a:extLst>
        </xdr:cNvPr>
        <xdr:cNvSpPr>
          <a:spLocks noChangeArrowheads="1"/>
        </xdr:cNvSpPr>
      </xdr:nvSpPr>
      <xdr:spPr bwMode="auto">
        <a:xfrm>
          <a:off x="5468937" y="2317750"/>
          <a:ext cx="1198562" cy="288925"/>
        </a:xfrm>
        <a:prstGeom prst="wedgeRoundRectCallout">
          <a:avLst>
            <a:gd name="adj1" fmla="val -15753"/>
            <a:gd name="adj2" fmla="val -11434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延長保育料です。</a:t>
          </a:r>
        </a:p>
      </xdr:txBody>
    </xdr:sp>
    <xdr:clientData/>
  </xdr:twoCellAnchor>
  <xdr:twoCellAnchor>
    <xdr:from>
      <xdr:col>7</xdr:col>
      <xdr:colOff>392112</xdr:colOff>
      <xdr:row>8</xdr:row>
      <xdr:rowOff>47625</xdr:rowOff>
    </xdr:from>
    <xdr:to>
      <xdr:col>8</xdr:col>
      <xdr:colOff>487362</xdr:colOff>
      <xdr:row>8</xdr:row>
      <xdr:rowOff>238125</xdr:rowOff>
    </xdr:to>
    <xdr:sp macro="" textlink="">
      <xdr:nvSpPr>
        <xdr:cNvPr id="10" name="AutoShape 6">
          <a:extLst>
            <a:ext uri="{FF2B5EF4-FFF2-40B4-BE49-F238E27FC236}">
              <a16:creationId xmlns:a16="http://schemas.microsoft.com/office/drawing/2014/main" id="{00000000-0008-0000-0500-000005000000}"/>
            </a:ext>
          </a:extLst>
        </xdr:cNvPr>
        <xdr:cNvSpPr>
          <a:spLocks/>
        </xdr:cNvSpPr>
      </xdr:nvSpPr>
      <xdr:spPr bwMode="auto">
        <a:xfrm rot="-5400000">
          <a:off x="8913019" y="1710531"/>
          <a:ext cx="190500" cy="976313"/>
        </a:xfrm>
        <a:prstGeom prst="leftBrace">
          <a:avLst>
            <a:gd name="adj1" fmla="val 46250"/>
            <a:gd name="adj2" fmla="val 5585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500062</xdr:colOff>
      <xdr:row>8</xdr:row>
      <xdr:rowOff>290512</xdr:rowOff>
    </xdr:from>
    <xdr:to>
      <xdr:col>10</xdr:col>
      <xdr:colOff>95250</xdr:colOff>
      <xdr:row>9</xdr:row>
      <xdr:rowOff>357187</xdr:rowOff>
    </xdr:to>
    <xdr:sp macro="" textlink="">
      <xdr:nvSpPr>
        <xdr:cNvPr id="11" name="Rectangle 8">
          <a:extLst>
            <a:ext uri="{FF2B5EF4-FFF2-40B4-BE49-F238E27FC236}">
              <a16:creationId xmlns:a16="http://schemas.microsoft.com/office/drawing/2014/main" id="{00000000-0008-0000-0500-000006000000}"/>
            </a:ext>
          </a:extLst>
        </xdr:cNvPr>
        <xdr:cNvSpPr>
          <a:spLocks noChangeArrowheads="1"/>
        </xdr:cNvSpPr>
      </xdr:nvSpPr>
      <xdr:spPr bwMode="auto">
        <a:xfrm>
          <a:off x="7747000" y="2346325"/>
          <a:ext cx="2595563"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どちらか少ない方の額のためＧ＞Ｈで満額補助となります。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182671</xdr:colOff>
      <xdr:row>1</xdr:row>
      <xdr:rowOff>104383</xdr:rowOff>
    </xdr:from>
    <xdr:to>
      <xdr:col>20</xdr:col>
      <xdr:colOff>418135</xdr:colOff>
      <xdr:row>4</xdr:row>
      <xdr:rowOff>106863</xdr:rowOff>
    </xdr:to>
    <xdr:grpSp>
      <xdr:nvGrpSpPr>
        <xdr:cNvPr id="4" name="グループ化 3"/>
        <xdr:cNvGrpSpPr/>
      </xdr:nvGrpSpPr>
      <xdr:grpSpPr>
        <a:xfrm>
          <a:off x="9650521" y="212333"/>
          <a:ext cx="2305564" cy="834330"/>
          <a:chOff x="9901176" y="234950"/>
          <a:chExt cx="2311228" cy="833033"/>
        </a:xfrm>
      </xdr:grpSpPr>
      <xdr:sp macro="" textlink="">
        <xdr:nvSpPr>
          <xdr:cNvPr id="5" name="角丸四角形 4">
            <a:hlinkClick xmlns:r="http://schemas.openxmlformats.org/officeDocument/2006/relationships" r:id="rId1"/>
          </xdr:cNvPr>
          <xdr:cNvSpPr/>
        </xdr:nvSpPr>
        <xdr:spPr>
          <a:xfrm>
            <a:off x="9906000" y="234950"/>
            <a:ext cx="2306404" cy="393002"/>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「補助対象額一覧」</a:t>
            </a:r>
            <a:r>
              <a:rPr kumimoji="1" lang="ja-JP" altLang="en-US" sz="900" b="1">
                <a:solidFill>
                  <a:schemeClr val="tx1"/>
                </a:solidFill>
              </a:rPr>
              <a:t>シートへとぶ</a:t>
            </a:r>
            <a:endParaRPr kumimoji="1" lang="en-US" altLang="ja-JP" sz="600" b="1">
              <a:solidFill>
                <a:schemeClr val="tx1"/>
              </a:solidFill>
            </a:endParaRPr>
          </a:p>
        </xdr:txBody>
      </xdr:sp>
      <xdr:sp macro="" textlink="">
        <xdr:nvSpPr>
          <xdr:cNvPr id="6" name="角丸四角形 5">
            <a:hlinkClick xmlns:r="http://schemas.openxmlformats.org/officeDocument/2006/relationships" r:id="rId2"/>
          </xdr:cNvPr>
          <xdr:cNvSpPr/>
        </xdr:nvSpPr>
        <xdr:spPr>
          <a:xfrm>
            <a:off x="9901176" y="683134"/>
            <a:ext cx="2306404" cy="384849"/>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「１号」</a:t>
            </a:r>
            <a:r>
              <a:rPr kumimoji="1" lang="ja-JP" altLang="en-US" sz="900" b="1">
                <a:solidFill>
                  <a:schemeClr val="tx1"/>
                </a:solidFill>
              </a:rPr>
              <a:t>シートへとぶ</a:t>
            </a:r>
            <a:endParaRPr kumimoji="1" lang="en-US" altLang="ja-JP" sz="600" b="1">
              <a:solidFill>
                <a:schemeClr val="tx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238124</xdr:colOff>
      <xdr:row>24</xdr:row>
      <xdr:rowOff>209550</xdr:rowOff>
    </xdr:from>
    <xdr:to>
      <xdr:col>4</xdr:col>
      <xdr:colOff>167639</xdr:colOff>
      <xdr:row>24</xdr:row>
      <xdr:rowOff>809625</xdr:rowOff>
    </xdr:to>
    <xdr:sp macro="" textlink="">
      <xdr:nvSpPr>
        <xdr:cNvPr id="2" name="AutoShape 4">
          <a:extLst>
            <a:ext uri="{FF2B5EF4-FFF2-40B4-BE49-F238E27FC236}">
              <a16:creationId xmlns:a16="http://schemas.microsoft.com/office/drawing/2014/main" id="{00000000-0008-0000-0700-000002000000}"/>
            </a:ext>
          </a:extLst>
        </xdr:cNvPr>
        <xdr:cNvSpPr>
          <a:spLocks noChangeArrowheads="1"/>
        </xdr:cNvSpPr>
      </xdr:nvSpPr>
      <xdr:spPr bwMode="auto">
        <a:xfrm>
          <a:off x="2927984" y="4964430"/>
          <a:ext cx="1682115" cy="600075"/>
        </a:xfrm>
        <a:prstGeom prst="wedgeRoundRectCallout">
          <a:avLst>
            <a:gd name="adj1" fmla="val -43528"/>
            <a:gd name="adj2" fmla="val -100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光熱水費、おやつ代の経費を記入してください。</a:t>
          </a:r>
        </a:p>
      </xdr:txBody>
    </xdr:sp>
    <xdr:clientData/>
  </xdr:twoCellAnchor>
  <xdr:twoCellAnchor>
    <xdr:from>
      <xdr:col>4</xdr:col>
      <xdr:colOff>891540</xdr:colOff>
      <xdr:row>24</xdr:row>
      <xdr:rowOff>200025</xdr:rowOff>
    </xdr:from>
    <xdr:to>
      <xdr:col>6</xdr:col>
      <xdr:colOff>514350</xdr:colOff>
      <xdr:row>24</xdr:row>
      <xdr:rowOff>523875</xdr:rowOff>
    </xdr:to>
    <xdr:sp macro="" textlink="">
      <xdr:nvSpPr>
        <xdr:cNvPr id="3" name="AutoShape 5">
          <a:extLst>
            <a:ext uri="{FF2B5EF4-FFF2-40B4-BE49-F238E27FC236}">
              <a16:creationId xmlns:a16="http://schemas.microsoft.com/office/drawing/2014/main" id="{00000000-0008-0000-0700-000003000000}"/>
            </a:ext>
          </a:extLst>
        </xdr:cNvPr>
        <xdr:cNvSpPr>
          <a:spLocks noChangeArrowheads="1"/>
        </xdr:cNvSpPr>
      </xdr:nvSpPr>
      <xdr:spPr bwMode="auto">
        <a:xfrm>
          <a:off x="5334000" y="4954905"/>
          <a:ext cx="1390650" cy="323850"/>
        </a:xfrm>
        <a:prstGeom prst="wedgeRoundRectCallout">
          <a:avLst>
            <a:gd name="adj1" fmla="val -66782"/>
            <a:gd name="adj2" fmla="val -14117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一時保育料収入です。</a:t>
          </a:r>
        </a:p>
      </xdr:txBody>
    </xdr:sp>
    <xdr:clientData/>
  </xdr:twoCellAnchor>
  <xdr:twoCellAnchor>
    <xdr:from>
      <xdr:col>7</xdr:col>
      <xdr:colOff>533400</xdr:colOff>
      <xdr:row>24</xdr:row>
      <xdr:rowOff>28575</xdr:rowOff>
    </xdr:from>
    <xdr:to>
      <xdr:col>8</xdr:col>
      <xdr:colOff>628650</xdr:colOff>
      <xdr:row>24</xdr:row>
      <xdr:rowOff>276225</xdr:rowOff>
    </xdr:to>
    <xdr:sp macro="" textlink="">
      <xdr:nvSpPr>
        <xdr:cNvPr id="4" name="AutoShape 6">
          <a:extLst>
            <a:ext uri="{FF2B5EF4-FFF2-40B4-BE49-F238E27FC236}">
              <a16:creationId xmlns:a16="http://schemas.microsoft.com/office/drawing/2014/main" id="{00000000-0008-0000-0700-000004000000}"/>
            </a:ext>
          </a:extLst>
        </xdr:cNvPr>
        <xdr:cNvSpPr>
          <a:spLocks/>
        </xdr:cNvSpPr>
      </xdr:nvSpPr>
      <xdr:spPr bwMode="auto">
        <a:xfrm rot="-5400000">
          <a:off x="8010525" y="4425950"/>
          <a:ext cx="247650" cy="977900"/>
        </a:xfrm>
        <a:prstGeom prst="leftBrace">
          <a:avLst>
            <a:gd name="adj1" fmla="val 35577"/>
            <a:gd name="adj2" fmla="val 5624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619125</xdr:colOff>
      <xdr:row>24</xdr:row>
      <xdr:rowOff>333375</xdr:rowOff>
    </xdr:from>
    <xdr:to>
      <xdr:col>9</xdr:col>
      <xdr:colOff>514350</xdr:colOff>
      <xdr:row>24</xdr:row>
      <xdr:rowOff>742950</xdr:rowOff>
    </xdr:to>
    <xdr:sp macro="" textlink="">
      <xdr:nvSpPr>
        <xdr:cNvPr id="5" name="Rectangle 7">
          <a:extLst>
            <a:ext uri="{FF2B5EF4-FFF2-40B4-BE49-F238E27FC236}">
              <a16:creationId xmlns:a16="http://schemas.microsoft.com/office/drawing/2014/main" id="{00000000-0008-0000-0700-000005000000}"/>
            </a:ext>
          </a:extLst>
        </xdr:cNvPr>
        <xdr:cNvSpPr>
          <a:spLocks noChangeArrowheads="1"/>
        </xdr:cNvSpPr>
      </xdr:nvSpPr>
      <xdr:spPr bwMode="auto">
        <a:xfrm>
          <a:off x="6943725" y="5095875"/>
          <a:ext cx="2447925" cy="409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どちらか少ない方の額のためＧ＞Ｈで満額補助となります。</a:t>
          </a:r>
        </a:p>
      </xdr:txBody>
    </xdr:sp>
    <xdr:clientData/>
  </xdr:twoCellAnchor>
  <xdr:twoCellAnchor>
    <xdr:from>
      <xdr:col>1</xdr:col>
      <xdr:colOff>716643</xdr:colOff>
      <xdr:row>9</xdr:row>
      <xdr:rowOff>18143</xdr:rowOff>
    </xdr:from>
    <xdr:to>
      <xdr:col>2</xdr:col>
      <xdr:colOff>891086</xdr:colOff>
      <xdr:row>12</xdr:row>
      <xdr:rowOff>128361</xdr:rowOff>
    </xdr:to>
    <xdr:sp macro="" textlink="">
      <xdr:nvSpPr>
        <xdr:cNvPr id="6" name="AutoShape 4">
          <a:extLst>
            <a:ext uri="{FF2B5EF4-FFF2-40B4-BE49-F238E27FC236}">
              <a16:creationId xmlns:a16="http://schemas.microsoft.com/office/drawing/2014/main" id="{00000000-0008-0000-0700-000002000000}"/>
            </a:ext>
          </a:extLst>
        </xdr:cNvPr>
        <xdr:cNvSpPr>
          <a:spLocks noChangeArrowheads="1"/>
        </xdr:cNvSpPr>
      </xdr:nvSpPr>
      <xdr:spPr bwMode="auto">
        <a:xfrm>
          <a:off x="1933089" y="2175613"/>
          <a:ext cx="1497997" cy="615158"/>
        </a:xfrm>
        <a:prstGeom prst="wedgeRoundRectCallout">
          <a:avLst>
            <a:gd name="adj1" fmla="val 25536"/>
            <a:gd name="adj2" fmla="val -7509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光熱水費、おやつ代の経費を記入してください。</a:t>
          </a:r>
        </a:p>
      </xdr:txBody>
    </xdr:sp>
    <xdr:clientData/>
  </xdr:twoCellAnchor>
  <xdr:twoCellAnchor>
    <xdr:from>
      <xdr:col>3</xdr:col>
      <xdr:colOff>653143</xdr:colOff>
      <xdr:row>9</xdr:row>
      <xdr:rowOff>27215</xdr:rowOff>
    </xdr:from>
    <xdr:to>
      <xdr:col>5</xdr:col>
      <xdr:colOff>212452</xdr:colOff>
      <xdr:row>11</xdr:row>
      <xdr:rowOff>24493</xdr:rowOff>
    </xdr:to>
    <xdr:sp macro="" textlink="">
      <xdr:nvSpPr>
        <xdr:cNvPr id="7" name="AutoShape 5">
          <a:extLst>
            <a:ext uri="{FF2B5EF4-FFF2-40B4-BE49-F238E27FC236}">
              <a16:creationId xmlns:a16="http://schemas.microsoft.com/office/drawing/2014/main" id="{00000000-0008-0000-0700-000003000000}"/>
            </a:ext>
          </a:extLst>
        </xdr:cNvPr>
        <xdr:cNvSpPr>
          <a:spLocks noChangeArrowheads="1"/>
        </xdr:cNvSpPr>
      </xdr:nvSpPr>
      <xdr:spPr bwMode="auto">
        <a:xfrm>
          <a:off x="4318000" y="2022929"/>
          <a:ext cx="1409881" cy="323850"/>
        </a:xfrm>
        <a:prstGeom prst="wedgeRoundRectCallout">
          <a:avLst>
            <a:gd name="adj1" fmla="val -3727"/>
            <a:gd name="adj2" fmla="val -1159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一時保育料収入です。</a:t>
          </a:r>
        </a:p>
      </xdr:txBody>
    </xdr:sp>
    <xdr:clientData/>
  </xdr:twoCellAnchor>
  <xdr:twoCellAnchor>
    <xdr:from>
      <xdr:col>7</xdr:col>
      <xdr:colOff>449490</xdr:colOff>
      <xdr:row>8</xdr:row>
      <xdr:rowOff>45357</xdr:rowOff>
    </xdr:from>
    <xdr:to>
      <xdr:col>8</xdr:col>
      <xdr:colOff>544740</xdr:colOff>
      <xdr:row>9</xdr:row>
      <xdr:rowOff>120650</xdr:rowOff>
    </xdr:to>
    <xdr:sp macro="" textlink="">
      <xdr:nvSpPr>
        <xdr:cNvPr id="8" name="AutoShape 6">
          <a:extLst>
            <a:ext uri="{FF2B5EF4-FFF2-40B4-BE49-F238E27FC236}">
              <a16:creationId xmlns:a16="http://schemas.microsoft.com/office/drawing/2014/main" id="{00000000-0008-0000-0700-000004000000}"/>
            </a:ext>
          </a:extLst>
        </xdr:cNvPr>
        <xdr:cNvSpPr>
          <a:spLocks/>
        </xdr:cNvSpPr>
      </xdr:nvSpPr>
      <xdr:spPr bwMode="auto">
        <a:xfrm rot="-5400000">
          <a:off x="8006897" y="1504950"/>
          <a:ext cx="247650" cy="975178"/>
        </a:xfrm>
        <a:prstGeom prst="leftBrace">
          <a:avLst>
            <a:gd name="adj1" fmla="val 35577"/>
            <a:gd name="adj2" fmla="val 5624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698500</xdr:colOff>
      <xdr:row>9</xdr:row>
      <xdr:rowOff>123372</xdr:rowOff>
    </xdr:from>
    <xdr:to>
      <xdr:col>9</xdr:col>
      <xdr:colOff>593725</xdr:colOff>
      <xdr:row>12</xdr:row>
      <xdr:rowOff>43090</xdr:rowOff>
    </xdr:to>
    <xdr:sp macro="" textlink="">
      <xdr:nvSpPr>
        <xdr:cNvPr id="9" name="Rectangle 7">
          <a:extLst>
            <a:ext uri="{FF2B5EF4-FFF2-40B4-BE49-F238E27FC236}">
              <a16:creationId xmlns:a16="http://schemas.microsoft.com/office/drawing/2014/main" id="{00000000-0008-0000-0700-000005000000}"/>
            </a:ext>
          </a:extLst>
        </xdr:cNvPr>
        <xdr:cNvSpPr>
          <a:spLocks noChangeArrowheads="1"/>
        </xdr:cNvSpPr>
      </xdr:nvSpPr>
      <xdr:spPr bwMode="auto">
        <a:xfrm>
          <a:off x="7012214" y="2119086"/>
          <a:ext cx="2535011" cy="409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どちらか少ない方の額のためＧ＞Ｈで満額補助となります。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397403</xdr:colOff>
      <xdr:row>0</xdr:row>
      <xdr:rowOff>125942</xdr:rowOff>
    </xdr:from>
    <xdr:to>
      <xdr:col>15</xdr:col>
      <xdr:colOff>33603</xdr:colOff>
      <xdr:row>5</xdr:row>
      <xdr:rowOff>138287</xdr:rowOff>
    </xdr:to>
    <xdr:grpSp>
      <xdr:nvGrpSpPr>
        <xdr:cNvPr id="5" name="グループ化 4"/>
        <xdr:cNvGrpSpPr/>
      </xdr:nvGrpSpPr>
      <xdr:grpSpPr>
        <a:xfrm>
          <a:off x="6881087" y="125942"/>
          <a:ext cx="2637411" cy="928082"/>
          <a:chOff x="9901176" y="234950"/>
          <a:chExt cx="2311228" cy="833033"/>
        </a:xfrm>
      </xdr:grpSpPr>
      <xdr:sp macro="" textlink="">
        <xdr:nvSpPr>
          <xdr:cNvPr id="6" name="角丸四角形 5">
            <a:hlinkClick xmlns:r="http://schemas.openxmlformats.org/officeDocument/2006/relationships" r:id="rId1"/>
          </xdr:cNvPr>
          <xdr:cNvSpPr/>
        </xdr:nvSpPr>
        <xdr:spPr>
          <a:xfrm>
            <a:off x="9906000" y="234950"/>
            <a:ext cx="2306404" cy="393002"/>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「補助対象額一覧」</a:t>
            </a:r>
            <a:r>
              <a:rPr kumimoji="1" lang="ja-JP" altLang="en-US" sz="900" b="1">
                <a:solidFill>
                  <a:schemeClr val="tx1"/>
                </a:solidFill>
              </a:rPr>
              <a:t>シートへとぶ</a:t>
            </a:r>
            <a:endParaRPr kumimoji="1" lang="en-US" altLang="ja-JP" sz="600" b="1">
              <a:solidFill>
                <a:schemeClr val="tx1"/>
              </a:solidFill>
            </a:endParaRPr>
          </a:p>
        </xdr:txBody>
      </xdr:sp>
      <xdr:sp macro="" textlink="">
        <xdr:nvSpPr>
          <xdr:cNvPr id="7" name="角丸四角形 6">
            <a:hlinkClick xmlns:r="http://schemas.openxmlformats.org/officeDocument/2006/relationships" r:id="rId2"/>
          </xdr:cNvPr>
          <xdr:cNvSpPr/>
        </xdr:nvSpPr>
        <xdr:spPr>
          <a:xfrm>
            <a:off x="9901176" y="683134"/>
            <a:ext cx="2306404" cy="384849"/>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「１号」</a:t>
            </a:r>
            <a:r>
              <a:rPr kumimoji="1" lang="ja-JP" altLang="en-US" sz="900" b="1">
                <a:solidFill>
                  <a:schemeClr val="tx1"/>
                </a:solidFill>
              </a:rPr>
              <a:t>シートへとぶ</a:t>
            </a:r>
            <a:endParaRPr kumimoji="1" lang="en-US" altLang="ja-JP" sz="600" b="1">
              <a:solidFill>
                <a:schemeClr val="tx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191785</xdr:colOff>
      <xdr:row>8</xdr:row>
      <xdr:rowOff>118136</xdr:rowOff>
    </xdr:from>
    <xdr:to>
      <xdr:col>10</xdr:col>
      <xdr:colOff>65473</xdr:colOff>
      <xdr:row>13</xdr:row>
      <xdr:rowOff>115283</xdr:rowOff>
    </xdr:to>
    <xdr:grpSp>
      <xdr:nvGrpSpPr>
        <xdr:cNvPr id="7" name="グループ化 6"/>
        <xdr:cNvGrpSpPr/>
      </xdr:nvGrpSpPr>
      <xdr:grpSpPr>
        <a:xfrm>
          <a:off x="8904576" y="1809008"/>
          <a:ext cx="2310316" cy="809356"/>
          <a:chOff x="9901176" y="234950"/>
          <a:chExt cx="2311228" cy="833033"/>
        </a:xfrm>
      </xdr:grpSpPr>
      <xdr:sp macro="" textlink="">
        <xdr:nvSpPr>
          <xdr:cNvPr id="8" name="角丸四角形 7">
            <a:hlinkClick xmlns:r="http://schemas.openxmlformats.org/officeDocument/2006/relationships" r:id="rId1"/>
          </xdr:cNvPr>
          <xdr:cNvSpPr/>
        </xdr:nvSpPr>
        <xdr:spPr>
          <a:xfrm>
            <a:off x="9906000" y="234950"/>
            <a:ext cx="2306404" cy="393002"/>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「補助対象額一覧」</a:t>
            </a:r>
            <a:r>
              <a:rPr kumimoji="1" lang="ja-JP" altLang="en-US" sz="900" b="1">
                <a:solidFill>
                  <a:schemeClr val="tx1"/>
                </a:solidFill>
              </a:rPr>
              <a:t>シートへとぶ</a:t>
            </a:r>
            <a:endParaRPr kumimoji="1" lang="en-US" altLang="ja-JP" sz="600" b="1">
              <a:solidFill>
                <a:schemeClr val="tx1"/>
              </a:solidFill>
            </a:endParaRPr>
          </a:p>
        </xdr:txBody>
      </xdr:sp>
      <xdr:sp macro="" textlink="">
        <xdr:nvSpPr>
          <xdr:cNvPr id="9" name="角丸四角形 8">
            <a:hlinkClick xmlns:r="http://schemas.openxmlformats.org/officeDocument/2006/relationships" r:id="rId2"/>
          </xdr:cNvPr>
          <xdr:cNvSpPr/>
        </xdr:nvSpPr>
        <xdr:spPr>
          <a:xfrm>
            <a:off x="9901176" y="683134"/>
            <a:ext cx="2306404" cy="384849"/>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「１号」</a:t>
            </a:r>
            <a:r>
              <a:rPr kumimoji="1" lang="ja-JP" altLang="en-US" sz="900" b="1">
                <a:solidFill>
                  <a:schemeClr val="tx1"/>
                </a:solidFill>
              </a:rPr>
              <a:t>シートへとぶ</a:t>
            </a:r>
            <a:endParaRPr kumimoji="1" lang="en-US" altLang="ja-JP" sz="600" b="1">
              <a:solidFill>
                <a:schemeClr val="tx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214780</xdr:colOff>
      <xdr:row>1</xdr:row>
      <xdr:rowOff>74706</xdr:rowOff>
    </xdr:from>
    <xdr:to>
      <xdr:col>17</xdr:col>
      <xdr:colOff>727578</xdr:colOff>
      <xdr:row>4</xdr:row>
      <xdr:rowOff>165834</xdr:rowOff>
    </xdr:to>
    <xdr:grpSp>
      <xdr:nvGrpSpPr>
        <xdr:cNvPr id="4" name="グループ化 3"/>
        <xdr:cNvGrpSpPr/>
      </xdr:nvGrpSpPr>
      <xdr:grpSpPr>
        <a:xfrm>
          <a:off x="9776066" y="237992"/>
          <a:ext cx="2308941" cy="816842"/>
          <a:chOff x="9901176" y="234950"/>
          <a:chExt cx="2311229" cy="833033"/>
        </a:xfrm>
      </xdr:grpSpPr>
      <xdr:sp macro="" textlink="">
        <xdr:nvSpPr>
          <xdr:cNvPr id="5" name="角丸四角形 4">
            <a:hlinkClick xmlns:r="http://schemas.openxmlformats.org/officeDocument/2006/relationships" r:id="rId1"/>
          </xdr:cNvPr>
          <xdr:cNvSpPr/>
        </xdr:nvSpPr>
        <xdr:spPr>
          <a:xfrm>
            <a:off x="9906001" y="234950"/>
            <a:ext cx="2306404" cy="393002"/>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「補助対象額一覧」</a:t>
            </a:r>
            <a:r>
              <a:rPr kumimoji="1" lang="ja-JP" altLang="en-US" sz="900" b="1">
                <a:solidFill>
                  <a:schemeClr val="tx1"/>
                </a:solidFill>
              </a:rPr>
              <a:t>シートへとぶ</a:t>
            </a:r>
            <a:endParaRPr kumimoji="1" lang="en-US" altLang="ja-JP" sz="600" b="1">
              <a:solidFill>
                <a:schemeClr val="tx1"/>
              </a:solidFill>
            </a:endParaRPr>
          </a:p>
        </xdr:txBody>
      </xdr:sp>
      <xdr:sp macro="" textlink="">
        <xdr:nvSpPr>
          <xdr:cNvPr id="6" name="角丸四角形 5">
            <a:hlinkClick xmlns:r="http://schemas.openxmlformats.org/officeDocument/2006/relationships" r:id="rId2"/>
          </xdr:cNvPr>
          <xdr:cNvSpPr/>
        </xdr:nvSpPr>
        <xdr:spPr>
          <a:xfrm>
            <a:off x="9901176" y="683134"/>
            <a:ext cx="2306404" cy="384849"/>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「１号」</a:t>
            </a:r>
            <a:r>
              <a:rPr kumimoji="1" lang="ja-JP" altLang="en-US" sz="900" b="1">
                <a:solidFill>
                  <a:schemeClr val="tx1"/>
                </a:solidFill>
              </a:rPr>
              <a:t>シートへとぶ</a:t>
            </a:r>
            <a:endParaRPr kumimoji="1" lang="en-US" altLang="ja-JP" sz="600" b="1">
              <a:solidFill>
                <a:schemeClr val="tx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272143</xdr:colOff>
      <xdr:row>1</xdr:row>
      <xdr:rowOff>102053</xdr:rowOff>
    </xdr:from>
    <xdr:to>
      <xdr:col>22</xdr:col>
      <xdr:colOff>3864</xdr:colOff>
      <xdr:row>4</xdr:row>
      <xdr:rowOff>91795</xdr:rowOff>
    </xdr:to>
    <xdr:grpSp>
      <xdr:nvGrpSpPr>
        <xdr:cNvPr id="6" name="グループ化 5"/>
        <xdr:cNvGrpSpPr/>
      </xdr:nvGrpSpPr>
      <xdr:grpSpPr>
        <a:xfrm>
          <a:off x="13643429" y="265339"/>
          <a:ext cx="2280792" cy="833385"/>
          <a:chOff x="9901176" y="234950"/>
          <a:chExt cx="2311229" cy="833033"/>
        </a:xfrm>
      </xdr:grpSpPr>
      <xdr:sp macro="" textlink="">
        <xdr:nvSpPr>
          <xdr:cNvPr id="7" name="角丸四角形 6">
            <a:hlinkClick xmlns:r="http://schemas.openxmlformats.org/officeDocument/2006/relationships" r:id="rId1"/>
          </xdr:cNvPr>
          <xdr:cNvSpPr/>
        </xdr:nvSpPr>
        <xdr:spPr>
          <a:xfrm>
            <a:off x="9906001" y="234950"/>
            <a:ext cx="2306404" cy="393002"/>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「補助対象額一覧」</a:t>
            </a:r>
            <a:r>
              <a:rPr kumimoji="1" lang="ja-JP" altLang="en-US" sz="900" b="1">
                <a:solidFill>
                  <a:schemeClr val="tx1"/>
                </a:solidFill>
              </a:rPr>
              <a:t>シートへとぶ</a:t>
            </a:r>
            <a:endParaRPr kumimoji="1" lang="en-US" altLang="ja-JP" sz="600" b="1">
              <a:solidFill>
                <a:schemeClr val="tx1"/>
              </a:solidFill>
            </a:endParaRPr>
          </a:p>
        </xdr:txBody>
      </xdr:sp>
      <xdr:sp macro="" textlink="">
        <xdr:nvSpPr>
          <xdr:cNvPr id="8" name="角丸四角形 7">
            <a:hlinkClick xmlns:r="http://schemas.openxmlformats.org/officeDocument/2006/relationships" r:id="rId2"/>
          </xdr:cNvPr>
          <xdr:cNvSpPr/>
        </xdr:nvSpPr>
        <xdr:spPr>
          <a:xfrm>
            <a:off x="9901176" y="683134"/>
            <a:ext cx="2306404" cy="384849"/>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「１号」</a:t>
            </a:r>
            <a:r>
              <a:rPr kumimoji="1" lang="ja-JP" altLang="en-US" sz="900" b="1">
                <a:solidFill>
                  <a:schemeClr val="tx1"/>
                </a:solidFill>
              </a:rPr>
              <a:t>シートへとぶ</a:t>
            </a:r>
            <a:endParaRPr kumimoji="1" lang="en-US" altLang="ja-JP" sz="600" b="1">
              <a:solidFill>
                <a:schemeClr val="tx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150394</xdr:colOff>
      <xdr:row>3</xdr:row>
      <xdr:rowOff>158752</xdr:rowOff>
    </xdr:from>
    <xdr:to>
      <xdr:col>9</xdr:col>
      <xdr:colOff>684817</xdr:colOff>
      <xdr:row>6</xdr:row>
      <xdr:rowOff>185495</xdr:rowOff>
    </xdr:to>
    <xdr:grpSp>
      <xdr:nvGrpSpPr>
        <xdr:cNvPr id="4" name="グループ化 3"/>
        <xdr:cNvGrpSpPr/>
      </xdr:nvGrpSpPr>
      <xdr:grpSpPr>
        <a:xfrm>
          <a:off x="7870180" y="612323"/>
          <a:ext cx="2303351" cy="815958"/>
          <a:chOff x="9901176" y="234950"/>
          <a:chExt cx="2311229" cy="833033"/>
        </a:xfrm>
      </xdr:grpSpPr>
      <xdr:sp macro="" textlink="">
        <xdr:nvSpPr>
          <xdr:cNvPr id="5" name="角丸四角形 4">
            <a:hlinkClick xmlns:r="http://schemas.openxmlformats.org/officeDocument/2006/relationships" r:id="rId1"/>
          </xdr:cNvPr>
          <xdr:cNvSpPr/>
        </xdr:nvSpPr>
        <xdr:spPr>
          <a:xfrm>
            <a:off x="9906001" y="234950"/>
            <a:ext cx="2306404" cy="393002"/>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「補助対象額一覧」</a:t>
            </a:r>
            <a:r>
              <a:rPr kumimoji="1" lang="ja-JP" altLang="en-US" sz="900" b="1">
                <a:solidFill>
                  <a:schemeClr val="tx1"/>
                </a:solidFill>
              </a:rPr>
              <a:t>シートへとぶ</a:t>
            </a:r>
            <a:endParaRPr kumimoji="1" lang="en-US" altLang="ja-JP" sz="600" b="1">
              <a:solidFill>
                <a:schemeClr val="tx1"/>
              </a:solidFill>
            </a:endParaRPr>
          </a:p>
        </xdr:txBody>
      </xdr:sp>
      <xdr:sp macro="" textlink="">
        <xdr:nvSpPr>
          <xdr:cNvPr id="6" name="角丸四角形 5">
            <a:hlinkClick xmlns:r="http://schemas.openxmlformats.org/officeDocument/2006/relationships" r:id="rId2"/>
          </xdr:cNvPr>
          <xdr:cNvSpPr/>
        </xdr:nvSpPr>
        <xdr:spPr>
          <a:xfrm>
            <a:off x="9901176" y="683134"/>
            <a:ext cx="2306404" cy="384849"/>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「１号」</a:t>
            </a:r>
            <a:r>
              <a:rPr kumimoji="1" lang="ja-JP" altLang="en-US" sz="900" b="1">
                <a:solidFill>
                  <a:schemeClr val="tx1"/>
                </a:solidFill>
              </a:rPr>
              <a:t>シートへとぶ</a:t>
            </a:r>
            <a:endParaRPr kumimoji="1" lang="en-US" altLang="ja-JP" sz="600" b="1">
              <a:solidFill>
                <a:schemeClr val="tx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193263</xdr:colOff>
      <xdr:row>0</xdr:row>
      <xdr:rowOff>110435</xdr:rowOff>
    </xdr:from>
    <xdr:to>
      <xdr:col>16</xdr:col>
      <xdr:colOff>482275</xdr:colOff>
      <xdr:row>4</xdr:row>
      <xdr:rowOff>42093</xdr:rowOff>
    </xdr:to>
    <xdr:grpSp>
      <xdr:nvGrpSpPr>
        <xdr:cNvPr id="4" name="グループ化 3"/>
        <xdr:cNvGrpSpPr/>
      </xdr:nvGrpSpPr>
      <xdr:grpSpPr>
        <a:xfrm>
          <a:off x="11644083" y="110435"/>
          <a:ext cx="2318930" cy="837314"/>
          <a:chOff x="9901178" y="234950"/>
          <a:chExt cx="2311225" cy="833033"/>
        </a:xfrm>
      </xdr:grpSpPr>
      <xdr:sp macro="" textlink="">
        <xdr:nvSpPr>
          <xdr:cNvPr id="5" name="角丸四角形 4">
            <a:hlinkClick xmlns:r="http://schemas.openxmlformats.org/officeDocument/2006/relationships" r:id="rId1"/>
          </xdr:cNvPr>
          <xdr:cNvSpPr/>
        </xdr:nvSpPr>
        <xdr:spPr>
          <a:xfrm>
            <a:off x="9905999" y="234950"/>
            <a:ext cx="2306404" cy="393002"/>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「補助対象額一覧」</a:t>
            </a:r>
            <a:r>
              <a:rPr kumimoji="1" lang="ja-JP" altLang="en-US" sz="900" b="1">
                <a:solidFill>
                  <a:schemeClr val="tx1"/>
                </a:solidFill>
              </a:rPr>
              <a:t>シートへとぶ</a:t>
            </a:r>
            <a:endParaRPr kumimoji="1" lang="en-US" altLang="ja-JP" sz="600" b="1">
              <a:solidFill>
                <a:schemeClr val="tx1"/>
              </a:solidFill>
            </a:endParaRPr>
          </a:p>
        </xdr:txBody>
      </xdr:sp>
      <xdr:sp macro="" textlink="">
        <xdr:nvSpPr>
          <xdr:cNvPr id="6" name="角丸四角形 5">
            <a:hlinkClick xmlns:r="http://schemas.openxmlformats.org/officeDocument/2006/relationships" r:id="rId2"/>
          </xdr:cNvPr>
          <xdr:cNvSpPr/>
        </xdr:nvSpPr>
        <xdr:spPr>
          <a:xfrm>
            <a:off x="9901178" y="683134"/>
            <a:ext cx="2306404" cy="384849"/>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「１号」</a:t>
            </a:r>
            <a:r>
              <a:rPr kumimoji="1" lang="ja-JP" altLang="en-US" sz="900" b="1">
                <a:solidFill>
                  <a:schemeClr val="tx1"/>
                </a:solidFill>
              </a:rPr>
              <a:t>シートへとぶ</a:t>
            </a:r>
            <a:endParaRPr kumimoji="1" lang="en-US" altLang="ja-JP" sz="600" b="1">
              <a:solidFill>
                <a:schemeClr val="tx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139314</xdr:colOff>
      <xdr:row>1</xdr:row>
      <xdr:rowOff>183957</xdr:rowOff>
    </xdr:from>
    <xdr:to>
      <xdr:col>6</xdr:col>
      <xdr:colOff>463933</xdr:colOff>
      <xdr:row>3</xdr:row>
      <xdr:rowOff>235334</xdr:rowOff>
    </xdr:to>
    <xdr:sp macro="" textlink="">
      <xdr:nvSpPr>
        <xdr:cNvPr id="2" name="角丸四角形 1"/>
        <xdr:cNvSpPr/>
      </xdr:nvSpPr>
      <xdr:spPr>
        <a:xfrm>
          <a:off x="2888864" y="349057"/>
          <a:ext cx="2032769" cy="66732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3200"/>
            <a:t>82,000</a:t>
          </a:r>
          <a:r>
            <a:rPr kumimoji="1" lang="ja-JP" altLang="en-US" sz="3200"/>
            <a:t>円</a:t>
          </a:r>
        </a:p>
      </xdr:txBody>
    </xdr:sp>
    <xdr:clientData/>
  </xdr:twoCellAnchor>
  <xdr:twoCellAnchor>
    <xdr:from>
      <xdr:col>4</xdr:col>
      <xdr:colOff>159519</xdr:colOff>
      <xdr:row>12</xdr:row>
      <xdr:rowOff>272857</xdr:rowOff>
    </xdr:from>
    <xdr:to>
      <xdr:col>6</xdr:col>
      <xdr:colOff>484908</xdr:colOff>
      <xdr:row>15</xdr:row>
      <xdr:rowOff>25976</xdr:rowOff>
    </xdr:to>
    <xdr:sp macro="" textlink="">
      <xdr:nvSpPr>
        <xdr:cNvPr id="3" name="角丸四角形 2"/>
        <xdr:cNvSpPr/>
      </xdr:nvSpPr>
      <xdr:spPr>
        <a:xfrm>
          <a:off x="2909069" y="3962207"/>
          <a:ext cx="2033539" cy="667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3200"/>
            <a:t>61,000</a:t>
          </a:r>
          <a:r>
            <a:rPr kumimoji="1" lang="ja-JP" altLang="en-US" sz="3200"/>
            <a:t>円</a:t>
          </a:r>
        </a:p>
      </xdr:txBody>
    </xdr:sp>
    <xdr:clientData/>
  </xdr:twoCellAnchor>
  <xdr:twoCellAnchor>
    <xdr:from>
      <xdr:col>15</xdr:col>
      <xdr:colOff>956609</xdr:colOff>
      <xdr:row>1</xdr:row>
      <xdr:rowOff>310154</xdr:rowOff>
    </xdr:from>
    <xdr:to>
      <xdr:col>18</xdr:col>
      <xdr:colOff>319878</xdr:colOff>
      <xdr:row>4</xdr:row>
      <xdr:rowOff>209997</xdr:rowOff>
    </xdr:to>
    <xdr:grpSp>
      <xdr:nvGrpSpPr>
        <xdr:cNvPr id="6" name="グループ化 5"/>
        <xdr:cNvGrpSpPr/>
      </xdr:nvGrpSpPr>
      <xdr:grpSpPr>
        <a:xfrm>
          <a:off x="13903925" y="477259"/>
          <a:ext cx="2304321" cy="828949"/>
          <a:chOff x="9901176" y="234950"/>
          <a:chExt cx="2311229" cy="833033"/>
        </a:xfrm>
      </xdr:grpSpPr>
      <xdr:sp macro="" textlink="">
        <xdr:nvSpPr>
          <xdr:cNvPr id="7" name="角丸四角形 6">
            <a:hlinkClick xmlns:r="http://schemas.openxmlformats.org/officeDocument/2006/relationships" r:id="rId1"/>
          </xdr:cNvPr>
          <xdr:cNvSpPr/>
        </xdr:nvSpPr>
        <xdr:spPr>
          <a:xfrm>
            <a:off x="9906001" y="234950"/>
            <a:ext cx="2306404" cy="393002"/>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「補助対象額一覧」</a:t>
            </a:r>
            <a:r>
              <a:rPr kumimoji="1" lang="ja-JP" altLang="en-US" sz="900" b="1">
                <a:solidFill>
                  <a:schemeClr val="tx1"/>
                </a:solidFill>
              </a:rPr>
              <a:t>シートへとぶ</a:t>
            </a:r>
            <a:endParaRPr kumimoji="1" lang="en-US" altLang="ja-JP" sz="600" b="1">
              <a:solidFill>
                <a:schemeClr val="tx1"/>
              </a:solidFill>
            </a:endParaRPr>
          </a:p>
        </xdr:txBody>
      </xdr:sp>
      <xdr:sp macro="" textlink="">
        <xdr:nvSpPr>
          <xdr:cNvPr id="8" name="角丸四角形 7">
            <a:hlinkClick xmlns:r="http://schemas.openxmlformats.org/officeDocument/2006/relationships" r:id="rId2"/>
          </xdr:cNvPr>
          <xdr:cNvSpPr/>
        </xdr:nvSpPr>
        <xdr:spPr>
          <a:xfrm>
            <a:off x="9901176" y="683134"/>
            <a:ext cx="2306404" cy="384849"/>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「１号」</a:t>
            </a:r>
            <a:r>
              <a:rPr kumimoji="1" lang="ja-JP" altLang="en-US" sz="900" b="1">
                <a:solidFill>
                  <a:schemeClr val="tx1"/>
                </a:solidFill>
              </a:rPr>
              <a:t>シートへとぶ</a:t>
            </a:r>
            <a:endParaRPr kumimoji="1" lang="en-US" altLang="ja-JP" sz="600" b="1">
              <a:solidFill>
                <a:schemeClr val="tx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38100</xdr:colOff>
      <xdr:row>1</xdr:row>
      <xdr:rowOff>101600</xdr:rowOff>
    </xdr:from>
    <xdr:to>
      <xdr:col>9</xdr:col>
      <xdr:colOff>484853</xdr:colOff>
      <xdr:row>5</xdr:row>
      <xdr:rowOff>33442</xdr:rowOff>
    </xdr:to>
    <xdr:grpSp>
      <xdr:nvGrpSpPr>
        <xdr:cNvPr id="4" name="グループ化 3"/>
        <xdr:cNvGrpSpPr/>
      </xdr:nvGrpSpPr>
      <xdr:grpSpPr>
        <a:xfrm>
          <a:off x="4337050" y="266700"/>
          <a:ext cx="2313653" cy="833542"/>
          <a:chOff x="9901176" y="234950"/>
          <a:chExt cx="2311229" cy="833033"/>
        </a:xfrm>
      </xdr:grpSpPr>
      <xdr:sp macro="" textlink="">
        <xdr:nvSpPr>
          <xdr:cNvPr id="5" name="角丸四角形 4">
            <a:hlinkClick xmlns:r="http://schemas.openxmlformats.org/officeDocument/2006/relationships" r:id="rId1"/>
          </xdr:cNvPr>
          <xdr:cNvSpPr/>
        </xdr:nvSpPr>
        <xdr:spPr>
          <a:xfrm>
            <a:off x="9906001" y="234950"/>
            <a:ext cx="2306404" cy="393002"/>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「補助対象額一覧」</a:t>
            </a:r>
            <a:r>
              <a:rPr kumimoji="1" lang="ja-JP" altLang="en-US" sz="900" b="1">
                <a:solidFill>
                  <a:schemeClr val="tx1"/>
                </a:solidFill>
              </a:rPr>
              <a:t>シートへとぶ</a:t>
            </a:r>
            <a:endParaRPr kumimoji="1" lang="en-US" altLang="ja-JP" sz="600" b="1">
              <a:solidFill>
                <a:schemeClr val="tx1"/>
              </a:solidFill>
            </a:endParaRPr>
          </a:p>
        </xdr:txBody>
      </xdr:sp>
      <xdr:sp macro="" textlink="">
        <xdr:nvSpPr>
          <xdr:cNvPr id="6" name="角丸四角形 5">
            <a:hlinkClick xmlns:r="http://schemas.openxmlformats.org/officeDocument/2006/relationships" r:id="rId2"/>
          </xdr:cNvPr>
          <xdr:cNvSpPr/>
        </xdr:nvSpPr>
        <xdr:spPr>
          <a:xfrm>
            <a:off x="9901176" y="683134"/>
            <a:ext cx="2306404" cy="384849"/>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「１号」</a:t>
            </a:r>
            <a:r>
              <a:rPr kumimoji="1" lang="ja-JP" altLang="en-US" sz="900" b="1">
                <a:solidFill>
                  <a:schemeClr val="tx1"/>
                </a:solidFill>
              </a:rPr>
              <a:t>シートへとぶ</a:t>
            </a:r>
            <a:endParaRPr kumimoji="1" lang="en-US" altLang="ja-JP" sz="600" b="1">
              <a:solidFill>
                <a:schemeClr val="tx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184150</xdr:colOff>
      <xdr:row>1</xdr:row>
      <xdr:rowOff>234950</xdr:rowOff>
    </xdr:from>
    <xdr:to>
      <xdr:col>11</xdr:col>
      <xdr:colOff>8603</xdr:colOff>
      <xdr:row>5</xdr:row>
      <xdr:rowOff>115992</xdr:rowOff>
    </xdr:to>
    <xdr:grpSp>
      <xdr:nvGrpSpPr>
        <xdr:cNvPr id="4" name="グループ化 3"/>
        <xdr:cNvGrpSpPr/>
      </xdr:nvGrpSpPr>
      <xdr:grpSpPr>
        <a:xfrm>
          <a:off x="4743450" y="355600"/>
          <a:ext cx="2313653" cy="833542"/>
          <a:chOff x="9901176" y="234950"/>
          <a:chExt cx="2311229" cy="833033"/>
        </a:xfrm>
      </xdr:grpSpPr>
      <xdr:sp macro="" textlink="">
        <xdr:nvSpPr>
          <xdr:cNvPr id="5" name="角丸四角形 4">
            <a:hlinkClick xmlns:r="http://schemas.openxmlformats.org/officeDocument/2006/relationships" r:id="rId1"/>
          </xdr:cNvPr>
          <xdr:cNvSpPr/>
        </xdr:nvSpPr>
        <xdr:spPr>
          <a:xfrm>
            <a:off x="9906001" y="234950"/>
            <a:ext cx="2306404" cy="393002"/>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「補助対象額一覧」</a:t>
            </a:r>
            <a:r>
              <a:rPr kumimoji="1" lang="ja-JP" altLang="en-US" sz="900" b="1">
                <a:solidFill>
                  <a:schemeClr val="tx1"/>
                </a:solidFill>
              </a:rPr>
              <a:t>シートへとぶ</a:t>
            </a:r>
            <a:endParaRPr kumimoji="1" lang="en-US" altLang="ja-JP" sz="600" b="1">
              <a:solidFill>
                <a:schemeClr val="tx1"/>
              </a:solidFill>
            </a:endParaRPr>
          </a:p>
        </xdr:txBody>
      </xdr:sp>
      <xdr:sp macro="" textlink="">
        <xdr:nvSpPr>
          <xdr:cNvPr id="6" name="角丸四角形 5">
            <a:hlinkClick xmlns:r="http://schemas.openxmlformats.org/officeDocument/2006/relationships" r:id="rId2"/>
          </xdr:cNvPr>
          <xdr:cNvSpPr/>
        </xdr:nvSpPr>
        <xdr:spPr>
          <a:xfrm>
            <a:off x="9901176" y="683134"/>
            <a:ext cx="2306404" cy="384849"/>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「１号」</a:t>
            </a:r>
            <a:r>
              <a:rPr kumimoji="1" lang="ja-JP" altLang="en-US" sz="900" b="1">
                <a:solidFill>
                  <a:schemeClr val="tx1"/>
                </a:solidFill>
              </a:rPr>
              <a:t>シートへとぶ</a:t>
            </a:r>
            <a:endParaRPr kumimoji="1" lang="en-US" altLang="ja-JP" sz="600" b="1">
              <a:solidFill>
                <a:schemeClr val="tx1"/>
              </a:solidFill>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190500</xdr:colOff>
      <xdr:row>4</xdr:row>
      <xdr:rowOff>82550</xdr:rowOff>
    </xdr:from>
    <xdr:to>
      <xdr:col>9</xdr:col>
      <xdr:colOff>14953</xdr:colOff>
      <xdr:row>7</xdr:row>
      <xdr:rowOff>96942</xdr:rowOff>
    </xdr:to>
    <xdr:grpSp>
      <xdr:nvGrpSpPr>
        <xdr:cNvPr id="4" name="グループ化 3"/>
        <xdr:cNvGrpSpPr/>
      </xdr:nvGrpSpPr>
      <xdr:grpSpPr>
        <a:xfrm>
          <a:off x="4375150" y="882650"/>
          <a:ext cx="2313653" cy="833542"/>
          <a:chOff x="9901176" y="234950"/>
          <a:chExt cx="2311229" cy="833033"/>
        </a:xfrm>
      </xdr:grpSpPr>
      <xdr:sp macro="" textlink="">
        <xdr:nvSpPr>
          <xdr:cNvPr id="5" name="角丸四角形 4">
            <a:hlinkClick xmlns:r="http://schemas.openxmlformats.org/officeDocument/2006/relationships" r:id="rId1"/>
          </xdr:cNvPr>
          <xdr:cNvSpPr/>
        </xdr:nvSpPr>
        <xdr:spPr>
          <a:xfrm>
            <a:off x="9906001" y="234950"/>
            <a:ext cx="2306404" cy="393002"/>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「補助対象額一覧」</a:t>
            </a:r>
            <a:r>
              <a:rPr kumimoji="1" lang="ja-JP" altLang="en-US" sz="900" b="1">
                <a:solidFill>
                  <a:schemeClr val="tx1"/>
                </a:solidFill>
              </a:rPr>
              <a:t>シートへとぶ</a:t>
            </a:r>
            <a:endParaRPr kumimoji="1" lang="en-US" altLang="ja-JP" sz="600" b="1">
              <a:solidFill>
                <a:schemeClr val="tx1"/>
              </a:solidFill>
            </a:endParaRPr>
          </a:p>
        </xdr:txBody>
      </xdr:sp>
      <xdr:sp macro="" textlink="">
        <xdr:nvSpPr>
          <xdr:cNvPr id="6" name="角丸四角形 5">
            <a:hlinkClick xmlns:r="http://schemas.openxmlformats.org/officeDocument/2006/relationships" r:id="rId2"/>
          </xdr:cNvPr>
          <xdr:cNvSpPr/>
        </xdr:nvSpPr>
        <xdr:spPr>
          <a:xfrm>
            <a:off x="9901176" y="683134"/>
            <a:ext cx="2306404" cy="384849"/>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「１号」</a:t>
            </a:r>
            <a:r>
              <a:rPr kumimoji="1" lang="ja-JP" altLang="en-US" sz="900" b="1">
                <a:solidFill>
                  <a:schemeClr val="tx1"/>
                </a:solidFill>
              </a:rPr>
              <a:t>シートへとぶ</a:t>
            </a:r>
            <a:endParaRPr kumimoji="1" lang="en-US" altLang="ja-JP" sz="600" b="1">
              <a:solidFill>
                <a:schemeClr val="tx1"/>
              </a:solidFill>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82550</xdr:colOff>
      <xdr:row>1</xdr:row>
      <xdr:rowOff>76200</xdr:rowOff>
    </xdr:from>
    <xdr:to>
      <xdr:col>9</xdr:col>
      <xdr:colOff>529303</xdr:colOff>
      <xdr:row>4</xdr:row>
      <xdr:rowOff>147742</xdr:rowOff>
    </xdr:to>
    <xdr:grpSp>
      <xdr:nvGrpSpPr>
        <xdr:cNvPr id="4" name="グループ化 3"/>
        <xdr:cNvGrpSpPr/>
      </xdr:nvGrpSpPr>
      <xdr:grpSpPr>
        <a:xfrm>
          <a:off x="4819650" y="241300"/>
          <a:ext cx="2313653" cy="833542"/>
          <a:chOff x="9901176" y="234950"/>
          <a:chExt cx="2311229" cy="833033"/>
        </a:xfrm>
      </xdr:grpSpPr>
      <xdr:sp macro="" textlink="">
        <xdr:nvSpPr>
          <xdr:cNvPr id="5" name="角丸四角形 4">
            <a:hlinkClick xmlns:r="http://schemas.openxmlformats.org/officeDocument/2006/relationships" r:id="rId1"/>
          </xdr:cNvPr>
          <xdr:cNvSpPr/>
        </xdr:nvSpPr>
        <xdr:spPr>
          <a:xfrm>
            <a:off x="9906001" y="234950"/>
            <a:ext cx="2306404" cy="393002"/>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「補助対象額一覧」</a:t>
            </a:r>
            <a:r>
              <a:rPr kumimoji="1" lang="ja-JP" altLang="en-US" sz="900" b="1">
                <a:solidFill>
                  <a:schemeClr val="tx1"/>
                </a:solidFill>
              </a:rPr>
              <a:t>シートへとぶ</a:t>
            </a:r>
            <a:endParaRPr kumimoji="1" lang="en-US" altLang="ja-JP" sz="600" b="1">
              <a:solidFill>
                <a:schemeClr val="tx1"/>
              </a:solidFill>
            </a:endParaRPr>
          </a:p>
        </xdr:txBody>
      </xdr:sp>
      <xdr:sp macro="" textlink="">
        <xdr:nvSpPr>
          <xdr:cNvPr id="6" name="角丸四角形 5">
            <a:hlinkClick xmlns:r="http://schemas.openxmlformats.org/officeDocument/2006/relationships" r:id="rId2"/>
          </xdr:cNvPr>
          <xdr:cNvSpPr/>
        </xdr:nvSpPr>
        <xdr:spPr>
          <a:xfrm>
            <a:off x="9901176" y="683134"/>
            <a:ext cx="2306404" cy="384849"/>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「１号」</a:t>
            </a:r>
            <a:r>
              <a:rPr kumimoji="1" lang="ja-JP" altLang="en-US" sz="900" b="1">
                <a:solidFill>
                  <a:schemeClr val="tx1"/>
                </a:solidFill>
              </a:rPr>
              <a:t>シートへとぶ</a:t>
            </a:r>
            <a:endParaRPr kumimoji="1" lang="en-US" altLang="ja-JP" sz="600" b="1">
              <a:solidFill>
                <a:schemeClr val="tx1"/>
              </a:solidFill>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254000</xdr:colOff>
      <xdr:row>0</xdr:row>
      <xdr:rowOff>76200</xdr:rowOff>
    </xdr:from>
    <xdr:to>
      <xdr:col>9</xdr:col>
      <xdr:colOff>27654</xdr:colOff>
      <xdr:row>4</xdr:row>
      <xdr:rowOff>77892</xdr:rowOff>
    </xdr:to>
    <xdr:grpSp>
      <xdr:nvGrpSpPr>
        <xdr:cNvPr id="4" name="グループ化 3"/>
        <xdr:cNvGrpSpPr/>
      </xdr:nvGrpSpPr>
      <xdr:grpSpPr>
        <a:xfrm>
          <a:off x="5054600" y="76200"/>
          <a:ext cx="2313654" cy="833542"/>
          <a:chOff x="9901176" y="234950"/>
          <a:chExt cx="2311230" cy="833033"/>
        </a:xfrm>
      </xdr:grpSpPr>
      <xdr:sp macro="" textlink="">
        <xdr:nvSpPr>
          <xdr:cNvPr id="5" name="角丸四角形 4">
            <a:hlinkClick xmlns:r="http://schemas.openxmlformats.org/officeDocument/2006/relationships" r:id="rId1"/>
          </xdr:cNvPr>
          <xdr:cNvSpPr/>
        </xdr:nvSpPr>
        <xdr:spPr>
          <a:xfrm>
            <a:off x="9906002" y="234950"/>
            <a:ext cx="2306404" cy="393002"/>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「補助対象額一覧」</a:t>
            </a:r>
            <a:r>
              <a:rPr kumimoji="1" lang="ja-JP" altLang="en-US" sz="900" b="1">
                <a:solidFill>
                  <a:schemeClr val="tx1"/>
                </a:solidFill>
              </a:rPr>
              <a:t>シートへとぶ</a:t>
            </a:r>
            <a:endParaRPr kumimoji="1" lang="en-US" altLang="ja-JP" sz="600" b="1">
              <a:solidFill>
                <a:schemeClr val="tx1"/>
              </a:solidFill>
            </a:endParaRPr>
          </a:p>
        </xdr:txBody>
      </xdr:sp>
      <xdr:sp macro="" textlink="">
        <xdr:nvSpPr>
          <xdr:cNvPr id="6" name="角丸四角形 5">
            <a:hlinkClick xmlns:r="http://schemas.openxmlformats.org/officeDocument/2006/relationships" r:id="rId2"/>
          </xdr:cNvPr>
          <xdr:cNvSpPr/>
        </xdr:nvSpPr>
        <xdr:spPr>
          <a:xfrm>
            <a:off x="9901176" y="683134"/>
            <a:ext cx="2306404" cy="384849"/>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「１号」</a:t>
            </a:r>
            <a:r>
              <a:rPr kumimoji="1" lang="ja-JP" altLang="en-US" sz="900" b="1">
                <a:solidFill>
                  <a:schemeClr val="tx1"/>
                </a:solidFill>
              </a:rPr>
              <a:t>シートへとぶ</a:t>
            </a:r>
            <a:endParaRPr kumimoji="1" lang="en-US" altLang="ja-JP" sz="600" b="1">
              <a:solidFill>
                <a:schemeClr val="tx1"/>
              </a:solidFill>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139700</xdr:colOff>
      <xdr:row>4</xdr:row>
      <xdr:rowOff>44450</xdr:rowOff>
    </xdr:from>
    <xdr:to>
      <xdr:col>9</xdr:col>
      <xdr:colOff>14953</xdr:colOff>
      <xdr:row>7</xdr:row>
      <xdr:rowOff>65192</xdr:rowOff>
    </xdr:to>
    <xdr:grpSp>
      <xdr:nvGrpSpPr>
        <xdr:cNvPr id="4" name="グループ化 3"/>
        <xdr:cNvGrpSpPr/>
      </xdr:nvGrpSpPr>
      <xdr:grpSpPr>
        <a:xfrm>
          <a:off x="5727700" y="654050"/>
          <a:ext cx="2313653" cy="833542"/>
          <a:chOff x="9901176" y="234950"/>
          <a:chExt cx="2311229" cy="833033"/>
        </a:xfrm>
      </xdr:grpSpPr>
      <xdr:sp macro="" textlink="">
        <xdr:nvSpPr>
          <xdr:cNvPr id="5" name="角丸四角形 4">
            <a:hlinkClick xmlns:r="http://schemas.openxmlformats.org/officeDocument/2006/relationships" r:id="rId1"/>
          </xdr:cNvPr>
          <xdr:cNvSpPr/>
        </xdr:nvSpPr>
        <xdr:spPr>
          <a:xfrm>
            <a:off x="9906001" y="234950"/>
            <a:ext cx="2306404" cy="393002"/>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「補助対象額一覧」</a:t>
            </a:r>
            <a:r>
              <a:rPr kumimoji="1" lang="ja-JP" altLang="en-US" sz="900" b="1">
                <a:solidFill>
                  <a:schemeClr val="tx1"/>
                </a:solidFill>
              </a:rPr>
              <a:t>シートへとぶ</a:t>
            </a:r>
            <a:endParaRPr kumimoji="1" lang="en-US" altLang="ja-JP" sz="600" b="1">
              <a:solidFill>
                <a:schemeClr val="tx1"/>
              </a:solidFill>
            </a:endParaRPr>
          </a:p>
        </xdr:txBody>
      </xdr:sp>
      <xdr:sp macro="" textlink="">
        <xdr:nvSpPr>
          <xdr:cNvPr id="6" name="角丸四角形 5">
            <a:hlinkClick xmlns:r="http://schemas.openxmlformats.org/officeDocument/2006/relationships" r:id="rId2"/>
          </xdr:cNvPr>
          <xdr:cNvSpPr/>
        </xdr:nvSpPr>
        <xdr:spPr>
          <a:xfrm>
            <a:off x="9901176" y="683134"/>
            <a:ext cx="2306404" cy="384849"/>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「１号」</a:t>
            </a:r>
            <a:r>
              <a:rPr kumimoji="1" lang="ja-JP" altLang="en-US" sz="900" b="1">
                <a:solidFill>
                  <a:schemeClr val="tx1"/>
                </a:solidFill>
              </a:rPr>
              <a:t>シートへとぶ</a:t>
            </a:r>
            <a:endParaRPr kumimoji="1" lang="en-US" altLang="ja-JP" sz="600" b="1">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24.bin"/><Relationship Id="rId4" Type="http://schemas.openxmlformats.org/officeDocument/2006/relationships/comments" Target="../comments1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8.xml"/><Relationship Id="rId1" Type="http://schemas.openxmlformats.org/officeDocument/2006/relationships/printerSettings" Target="../printerSettings/printerSettings26.bin"/><Relationship Id="rId4" Type="http://schemas.openxmlformats.org/officeDocument/2006/relationships/comments" Target="../comments12.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M23"/>
  <sheetViews>
    <sheetView zoomScale="87" zoomScaleNormal="100" workbookViewId="0">
      <selection activeCell="C5" sqref="C5:G5"/>
    </sheetView>
  </sheetViews>
  <sheetFormatPr defaultRowHeight="13"/>
  <cols>
    <col min="1" max="1" width="2.453125" style="423" customWidth="1"/>
    <col min="2" max="2" width="13.08984375" style="423" customWidth="1"/>
    <col min="3" max="16384" width="8.7265625" style="423"/>
  </cols>
  <sheetData>
    <row r="1" spans="2:13">
      <c r="B1" s="615"/>
      <c r="C1" s="615"/>
      <c r="D1" s="615"/>
      <c r="E1" s="615"/>
      <c r="F1" s="615"/>
      <c r="G1" s="615"/>
      <c r="H1" s="615"/>
      <c r="I1" s="615"/>
      <c r="J1" s="615"/>
      <c r="K1" s="615"/>
      <c r="L1" s="615"/>
      <c r="M1" s="615"/>
    </row>
    <row r="2" spans="2:13" ht="23.15" customHeight="1">
      <c r="B2" s="644" t="s">
        <v>459</v>
      </c>
      <c r="C2" s="615"/>
      <c r="D2" s="615"/>
      <c r="E2" s="615"/>
      <c r="F2" s="615"/>
      <c r="G2" s="615"/>
      <c r="H2" s="615"/>
      <c r="I2" s="615"/>
      <c r="J2" s="615"/>
      <c r="K2" s="615"/>
      <c r="L2" s="615"/>
      <c r="M2" s="615"/>
    </row>
    <row r="3" spans="2:13">
      <c r="B3" s="615"/>
      <c r="C3" s="615"/>
      <c r="D3" s="615"/>
      <c r="E3" s="615"/>
      <c r="F3" s="615"/>
      <c r="G3" s="615"/>
      <c r="H3" s="615"/>
      <c r="I3" s="615"/>
      <c r="J3" s="615"/>
      <c r="K3" s="615"/>
      <c r="L3" s="615"/>
      <c r="M3" s="615"/>
    </row>
    <row r="4" spans="2:13" ht="24.65" customHeight="1">
      <c r="B4" s="925" t="s">
        <v>324</v>
      </c>
      <c r="C4" s="925" t="s">
        <v>547</v>
      </c>
      <c r="D4" s="930"/>
      <c r="E4" s="930"/>
      <c r="F4" s="930"/>
      <c r="G4" s="930"/>
      <c r="H4" s="615"/>
      <c r="I4" s="615"/>
      <c r="J4" s="615"/>
      <c r="K4" s="615"/>
      <c r="L4" s="615"/>
      <c r="M4" s="615"/>
    </row>
    <row r="5" spans="2:13" ht="23" customHeight="1">
      <c r="B5" s="925" t="s">
        <v>290</v>
      </c>
      <c r="C5" s="984"/>
      <c r="D5" s="984"/>
      <c r="E5" s="984"/>
      <c r="F5" s="984"/>
      <c r="G5" s="984"/>
      <c r="H5" s="615"/>
      <c r="I5" s="615"/>
      <c r="J5" s="615"/>
      <c r="K5" s="615"/>
      <c r="L5" s="615"/>
      <c r="M5" s="615"/>
    </row>
    <row r="6" spans="2:13" ht="14">
      <c r="B6" s="930"/>
      <c r="C6" s="934" t="s">
        <v>866</v>
      </c>
      <c r="D6" s="930"/>
      <c r="E6" s="930"/>
      <c r="F6" s="930"/>
      <c r="G6" s="930"/>
      <c r="H6" s="615"/>
      <c r="I6" s="615"/>
      <c r="J6" s="615"/>
      <c r="K6" s="615"/>
      <c r="L6" s="615"/>
      <c r="M6" s="615"/>
    </row>
    <row r="7" spans="2:13" s="695" customFormat="1" ht="8.5" customHeight="1">
      <c r="B7" s="930"/>
      <c r="C7" s="925"/>
      <c r="D7" s="930"/>
      <c r="E7" s="930"/>
      <c r="F7" s="930"/>
      <c r="G7" s="930"/>
      <c r="H7" s="615"/>
      <c r="I7" s="615"/>
      <c r="J7" s="615"/>
      <c r="K7" s="615"/>
      <c r="L7" s="615"/>
      <c r="M7" s="615"/>
    </row>
    <row r="8" spans="2:13" ht="21" customHeight="1">
      <c r="B8" s="931" t="s">
        <v>1015</v>
      </c>
      <c r="C8" s="932" t="s">
        <v>1034</v>
      </c>
      <c r="D8" s="933"/>
      <c r="E8" s="933"/>
      <c r="F8" s="933"/>
      <c r="G8" s="933"/>
      <c r="H8" s="615"/>
      <c r="I8" s="615"/>
      <c r="J8" s="615"/>
      <c r="K8" s="615"/>
      <c r="L8" s="615"/>
      <c r="M8" s="615"/>
    </row>
    <row r="9" spans="2:13" ht="18.649999999999999" customHeight="1">
      <c r="B9" s="645"/>
      <c r="G9" s="615"/>
      <c r="H9" s="615"/>
      <c r="I9" s="615"/>
      <c r="J9" s="615"/>
      <c r="K9" s="615"/>
      <c r="L9" s="615"/>
      <c r="M9" s="615"/>
    </row>
    <row r="10" spans="2:13" ht="14">
      <c r="B10" s="925" t="s">
        <v>1014</v>
      </c>
      <c r="C10" s="615"/>
      <c r="D10" s="615"/>
      <c r="E10" s="615"/>
      <c r="F10" s="615"/>
      <c r="G10" s="615"/>
      <c r="H10" s="615"/>
      <c r="I10" s="615"/>
      <c r="J10" s="615"/>
      <c r="K10" s="615"/>
      <c r="L10" s="615"/>
      <c r="M10" s="615"/>
    </row>
    <row r="11" spans="2:13" ht="15" customHeight="1">
      <c r="B11" s="615" t="s">
        <v>1007</v>
      </c>
      <c r="C11" s="615"/>
      <c r="D11" s="615"/>
      <c r="E11" s="615"/>
      <c r="F11" s="615"/>
      <c r="G11" s="615"/>
      <c r="H11" s="615"/>
      <c r="I11" s="615"/>
      <c r="J11" s="615"/>
      <c r="K11" s="615"/>
      <c r="L11" s="615"/>
      <c r="M11" s="615"/>
    </row>
    <row r="12" spans="2:13" ht="15" customHeight="1">
      <c r="B12" s="615" t="s">
        <v>1011</v>
      </c>
      <c r="C12" s="615"/>
      <c r="D12" s="615"/>
      <c r="E12" s="615"/>
      <c r="F12" s="615"/>
      <c r="G12" s="615"/>
      <c r="H12" s="615"/>
      <c r="I12" s="615"/>
      <c r="J12" s="615"/>
      <c r="K12" s="615"/>
      <c r="L12" s="615"/>
      <c r="M12" s="615"/>
    </row>
    <row r="13" spans="2:13" ht="15" customHeight="1">
      <c r="B13" s="615" t="s">
        <v>1006</v>
      </c>
      <c r="C13" s="615"/>
      <c r="D13" s="615"/>
      <c r="E13" s="615"/>
      <c r="F13" s="615"/>
      <c r="G13" s="615"/>
      <c r="H13" s="615"/>
      <c r="I13" s="615"/>
      <c r="J13" s="615"/>
      <c r="K13" s="615"/>
      <c r="L13" s="615"/>
      <c r="M13" s="615"/>
    </row>
    <row r="14" spans="2:13" ht="15" customHeight="1">
      <c r="B14" s="615" t="s">
        <v>1008</v>
      </c>
      <c r="C14" s="615"/>
      <c r="D14" s="615"/>
      <c r="E14" s="615"/>
      <c r="F14" s="615"/>
      <c r="G14" s="615"/>
      <c r="H14" s="615"/>
      <c r="I14" s="615"/>
      <c r="J14" s="615"/>
      <c r="K14" s="615"/>
      <c r="L14" s="615"/>
      <c r="M14" s="615"/>
    </row>
    <row r="15" spans="2:13" ht="15" customHeight="1">
      <c r="B15" s="615" t="s">
        <v>1012</v>
      </c>
      <c r="C15" s="615"/>
      <c r="D15" s="615"/>
      <c r="E15" s="615"/>
      <c r="F15" s="615"/>
      <c r="G15" s="615"/>
      <c r="H15" s="615"/>
      <c r="I15" s="615"/>
      <c r="J15" s="615"/>
      <c r="K15" s="615"/>
      <c r="L15" s="615"/>
      <c r="M15" s="615"/>
    </row>
    <row r="16" spans="2:13" ht="15" customHeight="1">
      <c r="B16" s="615" t="s">
        <v>1010</v>
      </c>
      <c r="C16" s="615"/>
      <c r="D16" s="615"/>
      <c r="E16" s="615"/>
      <c r="F16" s="615"/>
      <c r="G16" s="615"/>
      <c r="H16" s="615"/>
      <c r="I16" s="615"/>
      <c r="J16" s="615"/>
      <c r="K16" s="615"/>
      <c r="L16" s="615"/>
      <c r="M16" s="615"/>
    </row>
    <row r="17" spans="2:13" ht="15" customHeight="1">
      <c r="B17" s="615" t="s">
        <v>1009</v>
      </c>
      <c r="C17" s="615"/>
      <c r="D17" s="615"/>
      <c r="E17" s="615"/>
      <c r="F17" s="615"/>
      <c r="G17" s="615"/>
      <c r="H17" s="615"/>
      <c r="I17" s="615"/>
      <c r="J17" s="615"/>
      <c r="K17" s="615"/>
      <c r="L17" s="615"/>
      <c r="M17" s="615"/>
    </row>
    <row r="18" spans="2:13" s="695" customFormat="1" ht="15" customHeight="1">
      <c r="B18" s="615" t="s">
        <v>1033</v>
      </c>
      <c r="C18" s="615"/>
      <c r="D18" s="615"/>
      <c r="E18" s="615"/>
      <c r="F18" s="615"/>
      <c r="G18" s="615"/>
      <c r="H18" s="615"/>
      <c r="I18" s="615"/>
      <c r="J18" s="615"/>
      <c r="K18" s="615"/>
      <c r="L18" s="615"/>
      <c r="M18" s="615"/>
    </row>
    <row r="19" spans="2:13" s="695" customFormat="1" ht="15" customHeight="1">
      <c r="B19" s="615" t="s">
        <v>1030</v>
      </c>
      <c r="C19" s="615"/>
      <c r="D19" s="615"/>
      <c r="E19" s="615"/>
      <c r="F19" s="615"/>
      <c r="G19" s="615"/>
      <c r="H19" s="615"/>
      <c r="I19" s="615"/>
      <c r="J19" s="615"/>
      <c r="K19" s="615"/>
      <c r="L19" s="615"/>
      <c r="M19" s="615"/>
    </row>
    <row r="20" spans="2:13" s="695" customFormat="1" ht="15" customHeight="1">
      <c r="B20" s="615" t="s">
        <v>1031</v>
      </c>
      <c r="C20" s="615"/>
      <c r="D20" s="615"/>
      <c r="E20" s="615"/>
      <c r="F20" s="615"/>
      <c r="G20" s="615"/>
      <c r="H20" s="615"/>
      <c r="I20" s="615"/>
      <c r="J20" s="615"/>
      <c r="K20" s="615"/>
      <c r="L20" s="615"/>
      <c r="M20" s="615"/>
    </row>
    <row r="21" spans="2:13" s="695" customFormat="1" ht="15" customHeight="1">
      <c r="B21" s="615" t="s">
        <v>1032</v>
      </c>
      <c r="C21" s="615"/>
      <c r="D21" s="615"/>
      <c r="E21" s="615"/>
      <c r="F21" s="615"/>
      <c r="G21" s="615"/>
      <c r="H21" s="615"/>
      <c r="I21" s="615"/>
      <c r="J21" s="615"/>
      <c r="K21" s="615"/>
      <c r="L21" s="615"/>
      <c r="M21" s="615"/>
    </row>
    <row r="22" spans="2:13" ht="15" customHeight="1">
      <c r="B22" s="615" t="s">
        <v>1013</v>
      </c>
    </row>
    <row r="23" spans="2:13" s="695" customFormat="1" ht="13.5" customHeight="1">
      <c r="B23" s="615"/>
    </row>
  </sheetData>
  <sheetProtection sheet="1" selectLockedCells="1"/>
  <mergeCells count="1">
    <mergeCell ref="C5:G5"/>
  </mergeCells>
  <phoneticPr fontId="2"/>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民間保育所一覧!$A$2:$A$25</xm:f>
          </x14:formula1>
          <xm:sqref>C5:G5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4"/>
  <sheetViews>
    <sheetView topLeftCell="A15" zoomScale="90" workbookViewId="0">
      <selection activeCell="D17" sqref="D17"/>
    </sheetView>
  </sheetViews>
  <sheetFormatPr defaultRowHeight="13"/>
  <cols>
    <col min="1" max="1" width="7.1796875" style="50" customWidth="1"/>
    <col min="2" max="2" width="31.26953125" style="280" customWidth="1"/>
    <col min="3" max="3" width="9.453125" style="280" customWidth="1"/>
    <col min="4" max="4" width="73.7265625" style="50" customWidth="1"/>
    <col min="5" max="5" width="53.08984375" style="280" customWidth="1"/>
    <col min="6" max="6" width="17.36328125" style="280" customWidth="1"/>
    <col min="7" max="16384" width="8.7265625" style="280"/>
  </cols>
  <sheetData>
    <row r="1" spans="1:5" ht="22" customHeight="1">
      <c r="A1" s="174" t="s">
        <v>561</v>
      </c>
    </row>
    <row r="2" spans="1:5" ht="14">
      <c r="A2" s="896" t="s">
        <v>989</v>
      </c>
    </row>
    <row r="3" spans="1:5" ht="14">
      <c r="A3" s="227" t="s">
        <v>615</v>
      </c>
      <c r="B3" s="228" t="s">
        <v>616</v>
      </c>
      <c r="C3" s="228" t="s">
        <v>577</v>
      </c>
      <c r="D3" s="228" t="s">
        <v>162</v>
      </c>
      <c r="E3" s="228" t="s">
        <v>558</v>
      </c>
    </row>
    <row r="4" spans="1:5" ht="26">
      <c r="A4" s="172"/>
      <c r="B4" s="175" t="s">
        <v>579</v>
      </c>
      <c r="C4" s="133" t="s">
        <v>581</v>
      </c>
      <c r="D4" s="172" t="s">
        <v>591</v>
      </c>
      <c r="E4" s="166" t="s">
        <v>703</v>
      </c>
    </row>
    <row r="5" spans="1:5" ht="65">
      <c r="A5" s="172"/>
      <c r="B5" s="175" t="s">
        <v>580</v>
      </c>
      <c r="C5" s="133" t="s">
        <v>581</v>
      </c>
      <c r="D5" s="173" t="s">
        <v>620</v>
      </c>
      <c r="E5" s="166" t="s">
        <v>621</v>
      </c>
    </row>
    <row r="6" spans="1:5" ht="39">
      <c r="A6" s="172">
        <v>10</v>
      </c>
      <c r="B6" s="166" t="s">
        <v>593</v>
      </c>
      <c r="C6" s="133" t="s">
        <v>581</v>
      </c>
      <c r="D6" s="173" t="s">
        <v>744</v>
      </c>
      <c r="E6" s="166" t="s">
        <v>614</v>
      </c>
    </row>
    <row r="7" spans="1:5" ht="78">
      <c r="A7" s="172">
        <v>11</v>
      </c>
      <c r="B7" s="166" t="s">
        <v>594</v>
      </c>
      <c r="C7" s="166" t="s">
        <v>578</v>
      </c>
      <c r="D7" s="173" t="s">
        <v>749</v>
      </c>
      <c r="E7" s="166" t="s">
        <v>704</v>
      </c>
    </row>
    <row r="8" spans="1:5" ht="104">
      <c r="A8" s="172">
        <v>12</v>
      </c>
      <c r="B8" s="279" t="s">
        <v>595</v>
      </c>
      <c r="C8" s="279" t="s">
        <v>697</v>
      </c>
      <c r="D8" s="173" t="s">
        <v>745</v>
      </c>
      <c r="E8" s="166" t="s">
        <v>705</v>
      </c>
    </row>
    <row r="9" spans="1:5" ht="65">
      <c r="A9" s="172">
        <v>12</v>
      </c>
      <c r="B9" s="279" t="s">
        <v>595</v>
      </c>
      <c r="C9" s="279" t="s">
        <v>697</v>
      </c>
      <c r="D9" s="173" t="s">
        <v>746</v>
      </c>
      <c r="E9" s="166"/>
    </row>
    <row r="10" spans="1:5" ht="169">
      <c r="A10" s="172">
        <v>13</v>
      </c>
      <c r="B10" s="279" t="s">
        <v>596</v>
      </c>
      <c r="C10" s="279" t="s">
        <v>697</v>
      </c>
      <c r="D10" s="173" t="s">
        <v>582</v>
      </c>
      <c r="E10" s="166" t="s">
        <v>706</v>
      </c>
    </row>
    <row r="11" spans="1:5" ht="104">
      <c r="A11" s="172">
        <v>15</v>
      </c>
      <c r="B11" s="279" t="s">
        <v>553</v>
      </c>
      <c r="C11" s="279" t="s">
        <v>697</v>
      </c>
      <c r="D11" s="173" t="s">
        <v>583</v>
      </c>
      <c r="E11" s="166" t="s">
        <v>707</v>
      </c>
    </row>
    <row r="12" spans="1:5" ht="91">
      <c r="A12" s="172"/>
      <c r="B12" s="279" t="s">
        <v>553</v>
      </c>
      <c r="C12" s="279" t="s">
        <v>697</v>
      </c>
      <c r="D12" s="173" t="s">
        <v>584</v>
      </c>
      <c r="E12" s="279"/>
    </row>
    <row r="13" spans="1:5" ht="39">
      <c r="A13" s="172"/>
      <c r="B13" s="279" t="s">
        <v>553</v>
      </c>
      <c r="C13" s="279" t="s">
        <v>697</v>
      </c>
      <c r="D13" s="173" t="s">
        <v>1004</v>
      </c>
      <c r="E13" s="279"/>
    </row>
    <row r="14" spans="1:5" ht="91">
      <c r="A14" s="172"/>
      <c r="B14" s="279" t="s">
        <v>553</v>
      </c>
      <c r="C14" s="279" t="s">
        <v>697</v>
      </c>
      <c r="D14" s="173" t="s">
        <v>1005</v>
      </c>
      <c r="E14" s="279"/>
    </row>
    <row r="15" spans="1:5" ht="26">
      <c r="A15" s="172">
        <v>16</v>
      </c>
      <c r="B15" s="279" t="s">
        <v>598</v>
      </c>
      <c r="C15" s="279" t="s">
        <v>697</v>
      </c>
      <c r="D15" s="173" t="s">
        <v>696</v>
      </c>
      <c r="E15" s="166" t="s">
        <v>708</v>
      </c>
    </row>
    <row r="16" spans="1:5" ht="169">
      <c r="A16" s="172">
        <v>17</v>
      </c>
      <c r="B16" s="166" t="s">
        <v>607</v>
      </c>
      <c r="C16" s="279" t="s">
        <v>697</v>
      </c>
      <c r="D16" s="173" t="s">
        <v>725</v>
      </c>
      <c r="E16" s="226" t="s">
        <v>709</v>
      </c>
    </row>
    <row r="17" spans="1:6" ht="65">
      <c r="A17" s="172">
        <v>18</v>
      </c>
      <c r="B17" s="279" t="s">
        <v>555</v>
      </c>
      <c r="C17" s="166" t="s">
        <v>605</v>
      </c>
      <c r="D17" s="173" t="s">
        <v>907</v>
      </c>
      <c r="E17" s="226" t="s">
        <v>710</v>
      </c>
    </row>
    <row r="18" spans="1:6" ht="242" customHeight="1">
      <c r="A18" s="172">
        <v>21</v>
      </c>
      <c r="B18" s="279" t="s">
        <v>599</v>
      </c>
      <c r="C18" s="279" t="s">
        <v>605</v>
      </c>
      <c r="D18" s="173" t="s">
        <v>1003</v>
      </c>
      <c r="E18" s="166" t="s">
        <v>711</v>
      </c>
    </row>
    <row r="19" spans="1:6" ht="60" customHeight="1">
      <c r="A19" s="172">
        <v>17</v>
      </c>
      <c r="B19" s="166" t="s">
        <v>606</v>
      </c>
      <c r="C19" s="166" t="s">
        <v>697</v>
      </c>
      <c r="D19" s="173" t="s">
        <v>698</v>
      </c>
      <c r="E19" s="166" t="s">
        <v>712</v>
      </c>
      <c r="F19" s="131"/>
    </row>
    <row r="20" spans="1:6" ht="26">
      <c r="A20" s="172">
        <v>19</v>
      </c>
      <c r="B20" s="279" t="s">
        <v>556</v>
      </c>
      <c r="C20" s="279" t="s">
        <v>578</v>
      </c>
      <c r="D20" s="173" t="s">
        <v>587</v>
      </c>
      <c r="E20" s="166" t="s">
        <v>722</v>
      </c>
    </row>
    <row r="21" spans="1:6" ht="39">
      <c r="A21" s="172">
        <v>19</v>
      </c>
      <c r="B21" s="279" t="s">
        <v>557</v>
      </c>
      <c r="C21" s="279" t="s">
        <v>578</v>
      </c>
      <c r="D21" s="173" t="s">
        <v>588</v>
      </c>
      <c r="E21" s="166" t="s">
        <v>723</v>
      </c>
    </row>
    <row r="22" spans="1:6" ht="39">
      <c r="A22" s="172">
        <v>15</v>
      </c>
      <c r="B22" s="167" t="s">
        <v>554</v>
      </c>
      <c r="C22" s="167" t="s">
        <v>578</v>
      </c>
      <c r="D22" s="173" t="s">
        <v>586</v>
      </c>
      <c r="E22" s="166" t="s">
        <v>713</v>
      </c>
    </row>
    <row r="23" spans="1:6" ht="26">
      <c r="A23" s="172"/>
      <c r="B23" s="279" t="s">
        <v>569</v>
      </c>
      <c r="C23" s="279" t="s">
        <v>578</v>
      </c>
      <c r="D23" s="173" t="s">
        <v>627</v>
      </c>
      <c r="E23" s="279"/>
    </row>
    <row r="24" spans="1:6" ht="26">
      <c r="A24" s="172">
        <v>22</v>
      </c>
      <c r="B24" s="279" t="s">
        <v>600</v>
      </c>
      <c r="C24" s="279" t="s">
        <v>578</v>
      </c>
      <c r="D24" s="173" t="s">
        <v>604</v>
      </c>
      <c r="E24" s="279" t="s">
        <v>724</v>
      </c>
    </row>
    <row r="25" spans="1:6" ht="26">
      <c r="A25" s="172"/>
      <c r="B25" s="175" t="s">
        <v>572</v>
      </c>
      <c r="C25" s="279" t="s">
        <v>578</v>
      </c>
      <c r="D25" s="172" t="s">
        <v>573</v>
      </c>
      <c r="E25" s="166" t="s">
        <v>714</v>
      </c>
    </row>
    <row r="26" spans="1:6">
      <c r="A26" s="172">
        <v>14</v>
      </c>
      <c r="B26" s="279" t="s">
        <v>597</v>
      </c>
      <c r="C26" s="279" t="s">
        <v>578</v>
      </c>
      <c r="D26" s="173" t="s">
        <v>585</v>
      </c>
      <c r="E26" s="279" t="s">
        <v>715</v>
      </c>
    </row>
    <row r="27" spans="1:6">
      <c r="A27" s="172"/>
      <c r="B27" s="175" t="s">
        <v>574</v>
      </c>
      <c r="C27" s="279" t="s">
        <v>578</v>
      </c>
      <c r="D27" s="172" t="s">
        <v>575</v>
      </c>
      <c r="E27" s="279" t="s">
        <v>716</v>
      </c>
    </row>
    <row r="28" spans="1:6" ht="26">
      <c r="A28" s="172">
        <v>25</v>
      </c>
      <c r="B28" s="279" t="s">
        <v>601</v>
      </c>
      <c r="C28" s="279" t="s">
        <v>578</v>
      </c>
      <c r="D28" s="173" t="s">
        <v>576</v>
      </c>
      <c r="E28" s="166" t="s">
        <v>717</v>
      </c>
    </row>
    <row r="29" spans="1:6">
      <c r="A29" s="172">
        <v>26</v>
      </c>
      <c r="B29" s="167" t="s">
        <v>608</v>
      </c>
      <c r="C29" s="279" t="s">
        <v>578</v>
      </c>
      <c r="D29" s="172" t="s">
        <v>559</v>
      </c>
      <c r="E29" s="279"/>
    </row>
    <row r="30" spans="1:6" ht="14.5" customHeight="1">
      <c r="A30" s="172"/>
      <c r="B30" s="175" t="s">
        <v>570</v>
      </c>
      <c r="C30" s="279" t="s">
        <v>578</v>
      </c>
      <c r="D30" s="172" t="s">
        <v>571</v>
      </c>
      <c r="E30" s="279"/>
    </row>
    <row r="31" spans="1:6" ht="26">
      <c r="A31" s="172">
        <v>24</v>
      </c>
      <c r="B31" s="167" t="s">
        <v>560</v>
      </c>
      <c r="C31" s="279" t="s">
        <v>578</v>
      </c>
      <c r="D31" s="173" t="s">
        <v>589</v>
      </c>
      <c r="E31" s="166" t="s">
        <v>718</v>
      </c>
    </row>
    <row r="32" spans="1:6" ht="65">
      <c r="A32" s="172">
        <v>27</v>
      </c>
      <c r="B32" s="167" t="s">
        <v>609</v>
      </c>
      <c r="C32" s="167" t="s">
        <v>603</v>
      </c>
      <c r="D32" s="173" t="s">
        <v>726</v>
      </c>
      <c r="E32" s="173" t="s">
        <v>719</v>
      </c>
    </row>
    <row r="33" spans="1:5" ht="26">
      <c r="A33" s="172">
        <v>28</v>
      </c>
      <c r="B33" s="167" t="s">
        <v>530</v>
      </c>
      <c r="C33" s="167" t="s">
        <v>578</v>
      </c>
      <c r="D33" s="173" t="s">
        <v>602</v>
      </c>
      <c r="E33" s="166" t="s">
        <v>720</v>
      </c>
    </row>
    <row r="34" spans="1:5" ht="26">
      <c r="A34" s="172"/>
      <c r="B34" s="167" t="s">
        <v>610</v>
      </c>
      <c r="C34" s="167" t="s">
        <v>578</v>
      </c>
      <c r="D34" s="173" t="s">
        <v>590</v>
      </c>
      <c r="E34" s="166" t="s">
        <v>721</v>
      </c>
    </row>
  </sheetData>
  <sheetProtection sheet="1" objects="1" selectLockedCells="1" selectUnlockedCells="1"/>
  <autoFilter ref="A3:E3"/>
  <phoneticPr fontId="2"/>
  <pageMargins left="0.7" right="0.7" top="0.75" bottom="0.75" header="0.3" footer="0.3"/>
  <pageSetup paperSize="9" scale="4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C23" sqref="C23"/>
    </sheetView>
  </sheetViews>
  <sheetFormatPr defaultRowHeight="13"/>
  <cols>
    <col min="1" max="1" width="8.7265625" style="352"/>
    <col min="2" max="2" width="61.08984375" style="352" bestFit="1" customWidth="1"/>
    <col min="3" max="3" width="43.81640625" style="352" bestFit="1" customWidth="1"/>
    <col min="4" max="4" width="28.6328125" style="352" bestFit="1" customWidth="1"/>
    <col min="5" max="16384" width="8.7265625" style="352"/>
  </cols>
  <sheetData>
    <row r="1" spans="1:6">
      <c r="A1" s="352" t="s">
        <v>840</v>
      </c>
      <c r="B1" s="352" t="s">
        <v>767</v>
      </c>
      <c r="C1" s="352" t="s">
        <v>768</v>
      </c>
      <c r="D1" s="352" t="s">
        <v>769</v>
      </c>
    </row>
    <row r="2" spans="1:6">
      <c r="A2" s="352" t="s">
        <v>841</v>
      </c>
      <c r="B2" s="352" t="s">
        <v>770</v>
      </c>
      <c r="C2" s="352" t="s">
        <v>771</v>
      </c>
      <c r="D2" s="352" t="s">
        <v>772</v>
      </c>
      <c r="E2" s="352">
        <v>1</v>
      </c>
      <c r="F2" s="352">
        <v>0</v>
      </c>
    </row>
    <row r="3" spans="1:6">
      <c r="A3" s="352" t="s">
        <v>842</v>
      </c>
      <c r="B3" s="352" t="s">
        <v>773</v>
      </c>
      <c r="C3" s="352" t="s">
        <v>774</v>
      </c>
      <c r="D3" s="352" t="s">
        <v>775</v>
      </c>
      <c r="E3" s="352">
        <v>1</v>
      </c>
      <c r="F3" s="352">
        <v>0</v>
      </c>
    </row>
    <row r="4" spans="1:6">
      <c r="A4" s="352" t="s">
        <v>844</v>
      </c>
      <c r="B4" s="352" t="s">
        <v>776</v>
      </c>
      <c r="C4" s="352" t="s">
        <v>777</v>
      </c>
      <c r="D4" s="352" t="s">
        <v>778</v>
      </c>
      <c r="E4" s="352">
        <v>1</v>
      </c>
      <c r="F4" s="352">
        <v>0</v>
      </c>
    </row>
    <row r="5" spans="1:6">
      <c r="A5" s="352" t="s">
        <v>845</v>
      </c>
      <c r="B5" s="352" t="s">
        <v>779</v>
      </c>
      <c r="C5" s="352" t="s">
        <v>780</v>
      </c>
      <c r="D5" s="352" t="s">
        <v>781</v>
      </c>
      <c r="E5" s="352">
        <v>1</v>
      </c>
      <c r="F5" s="352">
        <v>0</v>
      </c>
    </row>
    <row r="6" spans="1:6">
      <c r="A6" s="352" t="s">
        <v>846</v>
      </c>
      <c r="B6" s="352" t="s">
        <v>782</v>
      </c>
      <c r="C6" s="352" t="s">
        <v>783</v>
      </c>
      <c r="D6" s="352" t="s">
        <v>784</v>
      </c>
      <c r="E6" s="352">
        <v>1</v>
      </c>
      <c r="F6" s="352">
        <v>0</v>
      </c>
    </row>
    <row r="7" spans="1:6">
      <c r="A7" s="352" t="s">
        <v>847</v>
      </c>
      <c r="B7" s="352" t="s">
        <v>785</v>
      </c>
      <c r="C7" s="352" t="s">
        <v>786</v>
      </c>
      <c r="D7" s="352" t="s">
        <v>787</v>
      </c>
      <c r="E7" s="352">
        <v>1</v>
      </c>
      <c r="F7" s="352">
        <v>0</v>
      </c>
    </row>
    <row r="8" spans="1:6">
      <c r="A8" s="352" t="s">
        <v>848</v>
      </c>
      <c r="B8" s="352" t="s">
        <v>788</v>
      </c>
      <c r="C8" s="352" t="s">
        <v>789</v>
      </c>
      <c r="D8" s="352" t="s">
        <v>790</v>
      </c>
      <c r="E8" s="352">
        <v>1</v>
      </c>
      <c r="F8" s="352">
        <v>0</v>
      </c>
    </row>
    <row r="9" spans="1:6">
      <c r="A9" s="352" t="s">
        <v>849</v>
      </c>
      <c r="B9" s="352" t="s">
        <v>791</v>
      </c>
      <c r="C9" s="352" t="s">
        <v>792</v>
      </c>
      <c r="D9" s="352" t="s">
        <v>793</v>
      </c>
      <c r="E9" s="352">
        <v>1</v>
      </c>
      <c r="F9" s="352">
        <v>0</v>
      </c>
    </row>
    <row r="10" spans="1:6">
      <c r="A10" s="352" t="s">
        <v>850</v>
      </c>
      <c r="B10" s="352" t="s">
        <v>794</v>
      </c>
      <c r="C10" s="352" t="s">
        <v>795</v>
      </c>
      <c r="D10" s="352" t="s">
        <v>796</v>
      </c>
      <c r="E10" s="352">
        <v>1</v>
      </c>
      <c r="F10" s="352">
        <v>0</v>
      </c>
    </row>
    <row r="11" spans="1:6">
      <c r="A11" s="352" t="s">
        <v>851</v>
      </c>
      <c r="B11" s="352" t="s">
        <v>797</v>
      </c>
      <c r="C11" s="352" t="s">
        <v>798</v>
      </c>
      <c r="D11" s="352" t="s">
        <v>799</v>
      </c>
      <c r="E11" s="352">
        <v>1</v>
      </c>
      <c r="F11" s="352">
        <v>0</v>
      </c>
    </row>
    <row r="12" spans="1:6">
      <c r="A12" s="352" t="s">
        <v>852</v>
      </c>
      <c r="B12" s="352" t="s">
        <v>800</v>
      </c>
      <c r="C12" s="352" t="s">
        <v>801</v>
      </c>
      <c r="D12" s="352" t="s">
        <v>796</v>
      </c>
      <c r="E12" s="352">
        <v>1</v>
      </c>
      <c r="F12" s="352">
        <v>0</v>
      </c>
    </row>
    <row r="13" spans="1:6">
      <c r="A13" s="352" t="s">
        <v>853</v>
      </c>
      <c r="B13" s="352" t="s">
        <v>802</v>
      </c>
      <c r="C13" s="352" t="s">
        <v>803</v>
      </c>
      <c r="D13" s="352" t="s">
        <v>804</v>
      </c>
      <c r="E13" s="352">
        <v>1</v>
      </c>
      <c r="F13" s="352">
        <v>0</v>
      </c>
    </row>
    <row r="14" spans="1:6">
      <c r="A14" s="352" t="s">
        <v>854</v>
      </c>
      <c r="B14" s="352" t="s">
        <v>805</v>
      </c>
      <c r="C14" s="352" t="s">
        <v>806</v>
      </c>
      <c r="D14" s="352" t="s">
        <v>807</v>
      </c>
      <c r="E14" s="352">
        <v>1</v>
      </c>
      <c r="F14" s="352">
        <v>0</v>
      </c>
    </row>
    <row r="15" spans="1:6">
      <c r="A15" s="352" t="s">
        <v>855</v>
      </c>
      <c r="B15" s="352" t="s">
        <v>808</v>
      </c>
      <c r="C15" s="352" t="s">
        <v>809</v>
      </c>
      <c r="D15" s="352" t="s">
        <v>810</v>
      </c>
      <c r="E15" s="352">
        <v>1</v>
      </c>
      <c r="F15" s="352">
        <v>0</v>
      </c>
    </row>
    <row r="16" spans="1:6">
      <c r="A16" s="352" t="s">
        <v>856</v>
      </c>
      <c r="B16" s="352" t="s">
        <v>811</v>
      </c>
      <c r="C16" s="352" t="s">
        <v>812</v>
      </c>
      <c r="D16" s="352" t="s">
        <v>813</v>
      </c>
      <c r="E16" s="352">
        <v>1</v>
      </c>
      <c r="F16" s="352">
        <v>0</v>
      </c>
    </row>
    <row r="17" spans="1:6">
      <c r="A17" s="352" t="s">
        <v>843</v>
      </c>
      <c r="B17" s="352" t="s">
        <v>814</v>
      </c>
      <c r="C17" s="352" t="s">
        <v>815</v>
      </c>
      <c r="D17" s="352" t="s">
        <v>816</v>
      </c>
      <c r="E17" s="352">
        <v>1</v>
      </c>
      <c r="F17" s="352">
        <v>0</v>
      </c>
    </row>
    <row r="18" spans="1:6">
      <c r="A18" s="352" t="s">
        <v>857</v>
      </c>
      <c r="B18" s="352" t="s">
        <v>858</v>
      </c>
      <c r="C18" s="352" t="s">
        <v>817</v>
      </c>
      <c r="D18" s="352" t="s">
        <v>818</v>
      </c>
      <c r="E18" s="352">
        <v>1</v>
      </c>
      <c r="F18" s="352">
        <v>0</v>
      </c>
    </row>
    <row r="19" spans="1:6">
      <c r="A19" s="352" t="s">
        <v>859</v>
      </c>
      <c r="B19" s="352" t="s">
        <v>819</v>
      </c>
      <c r="C19" s="352" t="s">
        <v>820</v>
      </c>
      <c r="D19" s="352" t="s">
        <v>821</v>
      </c>
      <c r="E19" s="352">
        <v>1</v>
      </c>
      <c r="F19" s="352">
        <v>0</v>
      </c>
    </row>
    <row r="20" spans="1:6">
      <c r="A20" s="352" t="s">
        <v>860</v>
      </c>
      <c r="B20" s="352" t="s">
        <v>822</v>
      </c>
      <c r="C20" s="352" t="s">
        <v>823</v>
      </c>
      <c r="D20" s="352" t="s">
        <v>824</v>
      </c>
      <c r="E20" s="352">
        <v>0</v>
      </c>
      <c r="F20" s="352">
        <v>1</v>
      </c>
    </row>
    <row r="21" spans="1:6">
      <c r="A21" s="352" t="s">
        <v>861</v>
      </c>
      <c r="B21" s="352" t="s">
        <v>825</v>
      </c>
      <c r="C21" s="352" t="s">
        <v>826</v>
      </c>
      <c r="D21" s="352" t="s">
        <v>827</v>
      </c>
      <c r="E21" s="352">
        <v>0</v>
      </c>
      <c r="F21" s="352">
        <v>1</v>
      </c>
    </row>
    <row r="22" spans="1:6">
      <c r="A22" s="352" t="s">
        <v>862</v>
      </c>
      <c r="B22" s="352" t="s">
        <v>828</v>
      </c>
      <c r="C22" s="352" t="s">
        <v>829</v>
      </c>
      <c r="D22" s="352" t="s">
        <v>830</v>
      </c>
      <c r="E22" s="352">
        <v>0</v>
      </c>
      <c r="F22" s="352">
        <v>1</v>
      </c>
    </row>
    <row r="23" spans="1:6">
      <c r="A23" s="352" t="s">
        <v>863</v>
      </c>
      <c r="B23" s="352" t="s">
        <v>831</v>
      </c>
      <c r="C23" s="352" t="s">
        <v>832</v>
      </c>
      <c r="D23" s="352" t="s">
        <v>833</v>
      </c>
      <c r="E23" s="352">
        <v>0</v>
      </c>
      <c r="F23" s="352">
        <v>1</v>
      </c>
    </row>
    <row r="24" spans="1:6">
      <c r="A24" s="352" t="s">
        <v>864</v>
      </c>
      <c r="B24" s="352" t="s">
        <v>834</v>
      </c>
      <c r="C24" s="352" t="s">
        <v>835</v>
      </c>
      <c r="D24" s="352" t="s">
        <v>836</v>
      </c>
      <c r="E24" s="352">
        <v>0</v>
      </c>
      <c r="F24" s="352">
        <v>1</v>
      </c>
    </row>
    <row r="25" spans="1:6">
      <c r="A25" s="352" t="s">
        <v>865</v>
      </c>
      <c r="B25" s="352" t="s">
        <v>837</v>
      </c>
      <c r="C25" s="352" t="s">
        <v>838</v>
      </c>
      <c r="D25" s="352" t="s">
        <v>839</v>
      </c>
      <c r="E25" s="352">
        <v>0</v>
      </c>
      <c r="F25" s="352">
        <v>1</v>
      </c>
    </row>
  </sheetData>
  <sheetProtection selectLockedCells="1"/>
  <phoneticPr fontId="2"/>
  <conditionalFormatting sqref="B1:B1048576">
    <cfRule type="duplicateValues" dxfId="6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M33"/>
  <sheetViews>
    <sheetView zoomScale="70" zoomScaleNormal="70" workbookViewId="0">
      <selection activeCell="C25" sqref="C25"/>
    </sheetView>
  </sheetViews>
  <sheetFormatPr defaultRowHeight="13"/>
  <cols>
    <col min="1" max="1" width="8.1796875" style="772" customWidth="1"/>
    <col min="2" max="2" width="49.08984375" style="772" customWidth="1"/>
    <col min="3" max="10" width="15.6328125" style="772" customWidth="1"/>
    <col min="11" max="11" width="13.90625" style="772" customWidth="1"/>
    <col min="12" max="12" width="11.453125" style="772" customWidth="1"/>
    <col min="13" max="13" width="23.6328125" style="772" customWidth="1"/>
    <col min="14" max="16384" width="8.7265625" style="772"/>
  </cols>
  <sheetData>
    <row r="2" spans="1:13" ht="23.5">
      <c r="A2" s="771"/>
      <c r="B2" s="801" t="s">
        <v>908</v>
      </c>
    </row>
    <row r="4" spans="1:13" ht="45.5" customHeight="1">
      <c r="A4" s="813" t="s">
        <v>949</v>
      </c>
      <c r="B4" s="813" t="s">
        <v>911</v>
      </c>
      <c r="C4" s="813" t="s">
        <v>912</v>
      </c>
      <c r="D4" s="813" t="s">
        <v>913</v>
      </c>
      <c r="E4" s="813" t="s">
        <v>914</v>
      </c>
      <c r="F4" s="813" t="s">
        <v>915</v>
      </c>
      <c r="G4" s="813" t="s">
        <v>916</v>
      </c>
      <c r="H4" s="813" t="s">
        <v>952</v>
      </c>
      <c r="I4" s="813" t="s">
        <v>951</v>
      </c>
      <c r="J4" s="815" t="s">
        <v>950</v>
      </c>
      <c r="K4" s="815" t="s">
        <v>998</v>
      </c>
      <c r="L4" s="814" t="s">
        <v>948</v>
      </c>
      <c r="M4" s="814" t="s">
        <v>917</v>
      </c>
    </row>
    <row r="5" spans="1:13">
      <c r="A5" s="985">
        <v>10</v>
      </c>
      <c r="B5" s="806" t="s">
        <v>918</v>
      </c>
      <c r="C5" s="798" t="s">
        <v>919</v>
      </c>
      <c r="D5" s="798"/>
      <c r="E5" s="798"/>
      <c r="F5" s="798"/>
      <c r="G5" s="798"/>
      <c r="H5" s="798"/>
      <c r="I5" s="798"/>
      <c r="J5" s="802"/>
      <c r="K5" s="802"/>
      <c r="L5" s="804"/>
      <c r="M5" s="804"/>
    </row>
    <row r="6" spans="1:13" ht="26">
      <c r="A6" s="986"/>
      <c r="B6" s="806" t="s">
        <v>889</v>
      </c>
      <c r="C6" s="798"/>
      <c r="D6" s="798"/>
      <c r="E6" s="798" t="s">
        <v>920</v>
      </c>
      <c r="F6" s="798" t="s">
        <v>921</v>
      </c>
      <c r="G6" s="798"/>
      <c r="H6" s="798"/>
      <c r="I6" s="798"/>
      <c r="J6" s="802"/>
      <c r="K6" s="802"/>
      <c r="L6" s="804"/>
      <c r="M6" s="804"/>
    </row>
    <row r="7" spans="1:13" s="773" customFormat="1">
      <c r="A7" s="987"/>
      <c r="B7" s="806" t="s">
        <v>963</v>
      </c>
      <c r="C7" s="799" t="s">
        <v>919</v>
      </c>
      <c r="D7" s="799"/>
      <c r="E7" s="799"/>
      <c r="F7" s="799"/>
      <c r="G7" s="799"/>
      <c r="H7" s="799"/>
      <c r="I7" s="799"/>
      <c r="J7" s="803"/>
      <c r="K7" s="803"/>
      <c r="L7" s="805"/>
      <c r="M7" s="805"/>
    </row>
    <row r="8" spans="1:13">
      <c r="A8" s="985">
        <v>11</v>
      </c>
      <c r="B8" s="806" t="s">
        <v>953</v>
      </c>
      <c r="C8" s="798"/>
      <c r="D8" s="798" t="s">
        <v>919</v>
      </c>
      <c r="E8" s="798"/>
      <c r="F8" s="798"/>
      <c r="G8" s="798"/>
      <c r="H8" s="798"/>
      <c r="I8" s="798"/>
      <c r="J8" s="802"/>
      <c r="K8" s="802"/>
      <c r="L8" s="804"/>
      <c r="M8" s="804"/>
    </row>
    <row r="9" spans="1:13">
      <c r="A9" s="986"/>
      <c r="B9" s="806" t="s">
        <v>954</v>
      </c>
      <c r="C9" s="798"/>
      <c r="D9" s="798" t="s">
        <v>919</v>
      </c>
      <c r="E9" s="798"/>
      <c r="F9" s="798"/>
      <c r="G9" s="798"/>
      <c r="H9" s="798"/>
      <c r="I9" s="798"/>
      <c r="J9" s="802"/>
      <c r="K9" s="802"/>
      <c r="L9" s="804"/>
      <c r="M9" s="804"/>
    </row>
    <row r="10" spans="1:13">
      <c r="A10" s="986"/>
      <c r="B10" s="806" t="s">
        <v>955</v>
      </c>
      <c r="C10" s="798"/>
      <c r="D10" s="798" t="s">
        <v>919</v>
      </c>
      <c r="E10" s="798"/>
      <c r="F10" s="798"/>
      <c r="G10" s="798"/>
      <c r="H10" s="798"/>
      <c r="I10" s="798"/>
      <c r="J10" s="802"/>
      <c r="K10" s="802"/>
      <c r="L10" s="804"/>
      <c r="M10" s="804"/>
    </row>
    <row r="11" spans="1:13">
      <c r="A11" s="987"/>
      <c r="B11" s="806" t="s">
        <v>956</v>
      </c>
      <c r="C11" s="798"/>
      <c r="D11" s="798" t="s">
        <v>919</v>
      </c>
      <c r="E11" s="798"/>
      <c r="F11" s="798"/>
      <c r="G11" s="798"/>
      <c r="H11" s="798"/>
      <c r="I11" s="798"/>
      <c r="J11" s="802"/>
      <c r="K11" s="802"/>
      <c r="L11" s="804"/>
      <c r="M11" s="804"/>
    </row>
    <row r="12" spans="1:13">
      <c r="A12" s="811">
        <v>12</v>
      </c>
      <c r="B12" s="806" t="s">
        <v>964</v>
      </c>
      <c r="C12" s="798" t="s">
        <v>919</v>
      </c>
      <c r="D12" s="798"/>
      <c r="E12" s="798"/>
      <c r="F12" s="798"/>
      <c r="G12" s="798"/>
      <c r="H12" s="798"/>
      <c r="I12" s="798"/>
      <c r="J12" s="802"/>
      <c r="K12" s="802"/>
      <c r="L12" s="804"/>
      <c r="M12" s="804"/>
    </row>
    <row r="13" spans="1:13">
      <c r="A13" s="807">
        <v>13</v>
      </c>
      <c r="B13" s="806" t="s">
        <v>965</v>
      </c>
      <c r="C13" s="798" t="s">
        <v>919</v>
      </c>
      <c r="D13" s="798"/>
      <c r="E13" s="798"/>
      <c r="F13" s="798"/>
      <c r="G13" s="798"/>
      <c r="H13" s="798"/>
      <c r="I13" s="798"/>
      <c r="J13" s="802"/>
      <c r="K13" s="802"/>
      <c r="L13" s="804"/>
      <c r="M13" s="804"/>
    </row>
    <row r="14" spans="1:13">
      <c r="A14" s="807">
        <v>13</v>
      </c>
      <c r="B14" s="806" t="s">
        <v>966</v>
      </c>
      <c r="C14" s="798"/>
      <c r="D14" s="798"/>
      <c r="E14" s="798"/>
      <c r="F14" s="798"/>
      <c r="G14" s="798" t="s">
        <v>919</v>
      </c>
      <c r="H14" s="798"/>
      <c r="I14" s="798"/>
      <c r="J14" s="802"/>
      <c r="K14" s="802"/>
      <c r="L14" s="804"/>
      <c r="M14" s="804"/>
    </row>
    <row r="15" spans="1:13">
      <c r="A15" s="809">
        <v>14</v>
      </c>
      <c r="B15" s="806" t="s">
        <v>967</v>
      </c>
      <c r="C15" s="798" t="s">
        <v>919</v>
      </c>
      <c r="D15" s="798"/>
      <c r="E15" s="798"/>
      <c r="F15" s="798"/>
      <c r="G15" s="798"/>
      <c r="H15" s="798"/>
      <c r="I15" s="798"/>
      <c r="J15" s="802"/>
      <c r="K15" s="802"/>
      <c r="L15" s="804"/>
      <c r="M15" s="804"/>
    </row>
    <row r="16" spans="1:13">
      <c r="A16" s="985">
        <v>15</v>
      </c>
      <c r="B16" s="806" t="s">
        <v>922</v>
      </c>
      <c r="C16" s="798" t="s">
        <v>919</v>
      </c>
      <c r="D16" s="798"/>
      <c r="E16" s="798"/>
      <c r="F16" s="798"/>
      <c r="G16" s="798"/>
      <c r="H16" s="798"/>
      <c r="I16" s="798"/>
      <c r="J16" s="802"/>
      <c r="K16" s="802"/>
      <c r="L16" s="804"/>
      <c r="M16" s="804"/>
    </row>
    <row r="17" spans="1:13">
      <c r="A17" s="986"/>
      <c r="B17" s="806" t="s">
        <v>923</v>
      </c>
      <c r="C17" s="798" t="s">
        <v>919</v>
      </c>
      <c r="D17" s="798"/>
      <c r="E17" s="798"/>
      <c r="F17" s="798"/>
      <c r="G17" s="798"/>
      <c r="H17" s="798"/>
      <c r="I17" s="798"/>
      <c r="J17" s="802"/>
      <c r="K17" s="802"/>
      <c r="L17" s="804"/>
      <c r="M17" s="804"/>
    </row>
    <row r="18" spans="1:13">
      <c r="A18" s="987"/>
      <c r="B18" s="806" t="s">
        <v>924</v>
      </c>
      <c r="C18" s="798" t="s">
        <v>919</v>
      </c>
      <c r="D18" s="798"/>
      <c r="E18" s="798"/>
      <c r="F18" s="798"/>
      <c r="G18" s="798"/>
      <c r="H18" s="798"/>
      <c r="I18" s="798"/>
      <c r="J18" s="802"/>
      <c r="K18" s="802"/>
      <c r="L18" s="804"/>
      <c r="M18" s="804"/>
    </row>
    <row r="19" spans="1:13">
      <c r="A19" s="809">
        <v>16</v>
      </c>
      <c r="B19" s="806" t="s">
        <v>957</v>
      </c>
      <c r="C19" s="798"/>
      <c r="D19" s="798" t="s">
        <v>919</v>
      </c>
      <c r="E19" s="798"/>
      <c r="F19" s="798"/>
      <c r="G19" s="798"/>
      <c r="H19" s="798" t="s">
        <v>919</v>
      </c>
      <c r="I19" s="798"/>
      <c r="J19" s="802"/>
      <c r="K19" s="802"/>
      <c r="L19" s="804"/>
      <c r="M19" s="804"/>
    </row>
    <row r="20" spans="1:13" ht="26">
      <c r="A20" s="985">
        <v>17</v>
      </c>
      <c r="B20" s="806" t="s">
        <v>925</v>
      </c>
      <c r="C20" s="798"/>
      <c r="D20" s="798"/>
      <c r="E20" s="798" t="s">
        <v>926</v>
      </c>
      <c r="F20" s="798"/>
      <c r="G20" s="798"/>
      <c r="H20" s="798"/>
      <c r="I20" s="798"/>
      <c r="J20" s="802"/>
      <c r="K20" s="802"/>
      <c r="L20" s="804"/>
      <c r="M20" s="804"/>
    </row>
    <row r="21" spans="1:13" ht="26">
      <c r="A21" s="987"/>
      <c r="B21" s="806" t="s">
        <v>927</v>
      </c>
      <c r="C21" s="798"/>
      <c r="D21" s="798"/>
      <c r="E21" s="798" t="s">
        <v>926</v>
      </c>
      <c r="F21" s="798"/>
      <c r="G21" s="798"/>
      <c r="H21" s="798"/>
      <c r="I21" s="798"/>
      <c r="J21" s="802"/>
      <c r="K21" s="802"/>
      <c r="L21" s="804"/>
      <c r="M21" s="804"/>
    </row>
    <row r="22" spans="1:13" ht="26">
      <c r="A22" s="807">
        <v>18</v>
      </c>
      <c r="B22" s="806" t="s">
        <v>958</v>
      </c>
      <c r="C22" s="798"/>
      <c r="D22" s="798" t="s">
        <v>928</v>
      </c>
      <c r="E22" s="798"/>
      <c r="F22" s="798"/>
      <c r="G22" s="798"/>
      <c r="H22" s="798"/>
      <c r="I22" s="798"/>
      <c r="J22" s="802"/>
      <c r="K22" s="802"/>
      <c r="L22" s="804"/>
      <c r="M22" s="804"/>
    </row>
    <row r="23" spans="1:13" ht="26">
      <c r="A23" s="807">
        <v>19</v>
      </c>
      <c r="B23" s="806" t="s">
        <v>929</v>
      </c>
      <c r="C23" s="798"/>
      <c r="D23" s="798"/>
      <c r="E23" s="798"/>
      <c r="F23" s="798"/>
      <c r="G23" s="798" t="s">
        <v>930</v>
      </c>
      <c r="H23" s="798"/>
      <c r="I23" s="798"/>
      <c r="J23" s="802"/>
      <c r="K23" s="802"/>
      <c r="L23" s="804"/>
      <c r="M23" s="804"/>
    </row>
    <row r="24" spans="1:13" ht="39">
      <c r="A24" s="809">
        <v>21</v>
      </c>
      <c r="B24" s="806" t="s">
        <v>959</v>
      </c>
      <c r="C24" s="798"/>
      <c r="D24" s="798" t="s">
        <v>931</v>
      </c>
      <c r="E24" s="798"/>
      <c r="F24" s="798" t="s">
        <v>921</v>
      </c>
      <c r="G24" s="798"/>
      <c r="H24" s="798"/>
      <c r="I24" s="798" t="s">
        <v>919</v>
      </c>
      <c r="J24" s="802"/>
      <c r="K24" s="802" t="s">
        <v>999</v>
      </c>
      <c r="L24" s="804"/>
      <c r="M24" s="804"/>
    </row>
    <row r="25" spans="1:13">
      <c r="A25" s="807">
        <v>22</v>
      </c>
      <c r="B25" s="806" t="s">
        <v>932</v>
      </c>
      <c r="C25" s="798"/>
      <c r="D25" s="798" t="s">
        <v>919</v>
      </c>
      <c r="E25" s="798"/>
      <c r="F25" s="798"/>
      <c r="G25" s="798"/>
      <c r="H25" s="798"/>
      <c r="I25" s="798"/>
      <c r="J25" s="802"/>
      <c r="K25" s="802"/>
      <c r="L25" s="804"/>
      <c r="M25" s="804"/>
    </row>
    <row r="26" spans="1:13">
      <c r="A26" s="807">
        <v>24</v>
      </c>
      <c r="B26" s="806" t="s">
        <v>933</v>
      </c>
      <c r="C26" s="798" t="s">
        <v>919</v>
      </c>
      <c r="D26" s="798"/>
      <c r="E26" s="798"/>
      <c r="F26" s="798"/>
      <c r="G26" s="798"/>
      <c r="H26" s="798"/>
      <c r="I26" s="798"/>
      <c r="J26" s="802"/>
      <c r="K26" s="802"/>
      <c r="L26" s="804"/>
      <c r="M26" s="804"/>
    </row>
    <row r="27" spans="1:13">
      <c r="A27" s="807">
        <v>25</v>
      </c>
      <c r="B27" s="806" t="s">
        <v>960</v>
      </c>
      <c r="C27" s="798"/>
      <c r="D27" s="798" t="s">
        <v>919</v>
      </c>
      <c r="E27" s="798"/>
      <c r="F27" s="798"/>
      <c r="G27" s="798"/>
      <c r="H27" s="798"/>
      <c r="I27" s="798"/>
      <c r="J27" s="802"/>
      <c r="K27" s="802"/>
      <c r="L27" s="804"/>
      <c r="M27" s="804"/>
    </row>
    <row r="28" spans="1:13">
      <c r="A28" s="807">
        <v>26</v>
      </c>
      <c r="B28" s="806" t="s">
        <v>961</v>
      </c>
      <c r="C28" s="798"/>
      <c r="D28" s="798" t="s">
        <v>919</v>
      </c>
      <c r="E28" s="798"/>
      <c r="F28" s="798"/>
      <c r="G28" s="798"/>
      <c r="H28" s="798"/>
      <c r="I28" s="798"/>
      <c r="J28" s="802" t="s">
        <v>919</v>
      </c>
      <c r="K28" s="802"/>
      <c r="L28" s="804"/>
      <c r="M28" s="804"/>
    </row>
    <row r="29" spans="1:13">
      <c r="A29" s="807">
        <v>27</v>
      </c>
      <c r="B29" s="806" t="s">
        <v>962</v>
      </c>
      <c r="C29" s="798"/>
      <c r="D29" s="798" t="s">
        <v>919</v>
      </c>
      <c r="E29" s="798"/>
      <c r="F29" s="798" t="s">
        <v>919</v>
      </c>
      <c r="G29" s="798"/>
      <c r="H29" s="798"/>
      <c r="I29" s="798"/>
      <c r="J29" s="802"/>
      <c r="K29" s="802"/>
      <c r="L29" s="804"/>
      <c r="M29" s="804"/>
    </row>
    <row r="30" spans="1:13">
      <c r="A30" s="810">
        <v>28</v>
      </c>
      <c r="B30" s="806" t="s">
        <v>934</v>
      </c>
      <c r="C30" s="798"/>
      <c r="D30" s="798" t="s">
        <v>919</v>
      </c>
      <c r="E30" s="798"/>
      <c r="F30" s="798"/>
      <c r="G30" s="798"/>
      <c r="H30" s="798"/>
      <c r="I30" s="798"/>
      <c r="J30" s="802"/>
      <c r="K30" s="802"/>
      <c r="L30" s="804"/>
      <c r="M30" s="804"/>
    </row>
    <row r="31" spans="1:13">
      <c r="A31" s="807" t="s">
        <v>906</v>
      </c>
      <c r="B31" s="808" t="s">
        <v>935</v>
      </c>
      <c r="C31" s="798"/>
      <c r="D31" s="798" t="s">
        <v>919</v>
      </c>
      <c r="E31" s="798"/>
      <c r="F31" s="798"/>
      <c r="G31" s="798"/>
      <c r="H31" s="798"/>
      <c r="I31" s="798"/>
      <c r="J31" s="802" t="s">
        <v>919</v>
      </c>
      <c r="K31" s="802"/>
      <c r="L31" s="804"/>
      <c r="M31" s="804"/>
    </row>
    <row r="32" spans="1:13" ht="16.5">
      <c r="A32" s="800"/>
      <c r="B32" s="797"/>
      <c r="C32" s="797"/>
      <c r="D32" s="797"/>
      <c r="E32" s="797"/>
      <c r="F32" s="797"/>
      <c r="G32" s="797"/>
      <c r="H32" s="797"/>
      <c r="I32" s="797"/>
      <c r="J32" s="797"/>
      <c r="K32" s="797"/>
      <c r="L32" s="797"/>
      <c r="M32" s="797"/>
    </row>
    <row r="33" spans="1:13" ht="16.5">
      <c r="A33" s="800"/>
      <c r="B33" s="797"/>
      <c r="C33" s="797"/>
      <c r="D33" s="797"/>
      <c r="E33" s="797"/>
      <c r="F33" s="797"/>
      <c r="G33" s="797"/>
      <c r="H33" s="797"/>
      <c r="I33" s="797"/>
      <c r="J33" s="797"/>
      <c r="K33" s="797"/>
      <c r="L33" s="797"/>
      <c r="M33" s="797"/>
    </row>
  </sheetData>
  <sheetProtection sheet="1" objects="1" scenarios="1"/>
  <mergeCells count="4">
    <mergeCell ref="A5:A7"/>
    <mergeCell ref="A8:A11"/>
    <mergeCell ref="A16:A18"/>
    <mergeCell ref="A20:A21"/>
  </mergeCells>
  <phoneticPr fontId="2"/>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3:D21"/>
  <sheetViews>
    <sheetView zoomScale="50" zoomScaleNormal="40" workbookViewId="0">
      <selection activeCell="C23" sqref="C23"/>
    </sheetView>
  </sheetViews>
  <sheetFormatPr defaultRowHeight="13"/>
  <cols>
    <col min="1" max="1" width="8.1796875" style="772" customWidth="1"/>
    <col min="2" max="2" width="85.08984375" style="772" customWidth="1"/>
    <col min="3" max="3" width="113.26953125" style="772" customWidth="1"/>
    <col min="4" max="4" width="8.7265625" style="772" hidden="1" customWidth="1"/>
    <col min="5" max="16384" width="8.7265625" style="772"/>
  </cols>
  <sheetData>
    <row r="3" spans="1:4" ht="45.5" customHeight="1">
      <c r="A3" s="884" t="s">
        <v>949</v>
      </c>
      <c r="B3" s="884" t="s">
        <v>911</v>
      </c>
      <c r="C3" s="884" t="s">
        <v>986</v>
      </c>
    </row>
    <row r="4" spans="1:4" ht="23.5">
      <c r="A4" s="885">
        <v>10</v>
      </c>
      <c r="B4" s="886" t="s">
        <v>889</v>
      </c>
      <c r="C4" s="887" t="str">
        <f>'１号'!M6</f>
        <v/>
      </c>
      <c r="D4" s="772" t="str">
        <f>'２号'!K17</f>
        <v>-</v>
      </c>
    </row>
    <row r="5" spans="1:4" ht="23.5">
      <c r="A5" s="888">
        <v>11</v>
      </c>
      <c r="B5" s="886" t="s">
        <v>987</v>
      </c>
      <c r="C5" s="887" t="str">
        <f>'１号'!M8</f>
        <v/>
      </c>
      <c r="D5" s="772" t="str">
        <f>'２号'!K41</f>
        <v>-</v>
      </c>
    </row>
    <row r="6" spans="1:4" ht="23.5">
      <c r="A6" s="889">
        <v>13</v>
      </c>
      <c r="B6" s="886" t="s">
        <v>966</v>
      </c>
      <c r="C6" s="887" t="str">
        <f>'１号'!M10</f>
        <v/>
      </c>
      <c r="D6" s="772" t="str">
        <f>'２号'!K21</f>
        <v>-</v>
      </c>
    </row>
    <row r="7" spans="1:4" ht="23.5">
      <c r="A7" s="890">
        <v>16</v>
      </c>
      <c r="B7" s="886" t="s">
        <v>957</v>
      </c>
      <c r="C7" s="887" t="str">
        <f>'１号'!M12</f>
        <v/>
      </c>
      <c r="D7" s="772" t="str">
        <f>'２号'!K20</f>
        <v>-</v>
      </c>
    </row>
    <row r="8" spans="1:4" ht="23.5">
      <c r="A8" s="888">
        <v>17</v>
      </c>
      <c r="B8" s="886" t="s">
        <v>925</v>
      </c>
      <c r="C8" s="887" t="str">
        <f>'１号'!M13</f>
        <v/>
      </c>
      <c r="D8" s="772" t="str">
        <f>'２号'!K25</f>
        <v>-</v>
      </c>
    </row>
    <row r="9" spans="1:4" ht="23.5">
      <c r="A9" s="892"/>
      <c r="B9" s="886" t="s">
        <v>927</v>
      </c>
      <c r="C9" s="887" t="str">
        <f>'１号'!M16</f>
        <v/>
      </c>
      <c r="D9" s="772" t="str">
        <f>'２号'!K26</f>
        <v>-</v>
      </c>
    </row>
    <row r="10" spans="1:4" ht="23.5">
      <c r="A10" s="889">
        <v>18</v>
      </c>
      <c r="B10" s="886" t="s">
        <v>958</v>
      </c>
      <c r="C10" s="887" t="str">
        <f>'１号'!M14</f>
        <v/>
      </c>
      <c r="D10" s="772" t="str">
        <f>'２号'!K23</f>
        <v>-</v>
      </c>
    </row>
    <row r="11" spans="1:4" ht="23.5">
      <c r="A11" s="889">
        <v>19</v>
      </c>
      <c r="B11" s="886" t="s">
        <v>929</v>
      </c>
      <c r="C11" s="887" t="str">
        <f>'１号'!M17</f>
        <v/>
      </c>
      <c r="D11" s="772" t="str">
        <f>'２号'!K32</f>
        <v>-</v>
      </c>
    </row>
    <row r="12" spans="1:4" ht="23.5">
      <c r="A12" s="890">
        <v>21</v>
      </c>
      <c r="B12" s="886" t="s">
        <v>959</v>
      </c>
      <c r="C12" s="887" t="str">
        <f>'１号'!M15</f>
        <v/>
      </c>
      <c r="D12" s="772" t="str">
        <f>'２号'!K24</f>
        <v>-</v>
      </c>
    </row>
    <row r="13" spans="1:4" ht="23.5">
      <c r="A13" s="889">
        <v>22</v>
      </c>
      <c r="B13" s="886" t="s">
        <v>932</v>
      </c>
      <c r="C13" s="887" t="str">
        <f>'１号'!M22</f>
        <v/>
      </c>
      <c r="D13" s="772" t="str">
        <f>'２号'!K34</f>
        <v>-</v>
      </c>
    </row>
    <row r="14" spans="1:4" ht="23.5">
      <c r="A14" s="889">
        <v>25</v>
      </c>
      <c r="B14" s="886" t="s">
        <v>960</v>
      </c>
      <c r="C14" s="887" t="str">
        <f>'１号'!M28</f>
        <v/>
      </c>
      <c r="D14" s="772" t="str">
        <f>'２号'!K40</f>
        <v>-</v>
      </c>
    </row>
    <row r="15" spans="1:4" ht="23.5">
      <c r="A15" s="889">
        <v>26</v>
      </c>
      <c r="B15" s="886" t="s">
        <v>961</v>
      </c>
      <c r="C15" s="887" t="str">
        <f>'１号'!M29</f>
        <v/>
      </c>
      <c r="D15" s="772" t="str">
        <f>'２号'!K35</f>
        <v>-</v>
      </c>
    </row>
    <row r="16" spans="1:4" ht="23.5">
      <c r="A16" s="889">
        <v>27</v>
      </c>
      <c r="B16" s="886" t="s">
        <v>962</v>
      </c>
      <c r="C16" s="887" t="str">
        <f>'１号'!M33</f>
        <v/>
      </c>
      <c r="D16" s="772" t="str">
        <f>'２号'!K30</f>
        <v>-</v>
      </c>
    </row>
    <row r="17" spans="1:4" ht="23.5">
      <c r="A17" s="885">
        <v>28</v>
      </c>
      <c r="B17" s="886" t="s">
        <v>934</v>
      </c>
      <c r="C17" s="887" t="str">
        <f>'１号'!M34</f>
        <v/>
      </c>
      <c r="D17" s="772" t="str">
        <f>'２号'!K44</f>
        <v>-</v>
      </c>
    </row>
    <row r="18" spans="1:4" ht="70.5">
      <c r="A18" s="889" t="s">
        <v>906</v>
      </c>
      <c r="B18" s="891" t="s">
        <v>935</v>
      </c>
      <c r="C18" s="887" t="str">
        <f>'１号'!M31</f>
        <v/>
      </c>
      <c r="D18" s="772" t="str">
        <f>'２号'!K36</f>
        <v>-</v>
      </c>
    </row>
    <row r="19" spans="1:4" ht="16.5">
      <c r="A19" s="800"/>
      <c r="B19" s="797"/>
      <c r="C19" s="797"/>
    </row>
    <row r="21" spans="1:4" ht="23.5">
      <c r="B21" s="801" t="s">
        <v>985</v>
      </c>
    </row>
  </sheetData>
  <sheetProtection sheet="1" objects="1" scenarios="1"/>
  <phoneticPr fontId="2"/>
  <conditionalFormatting sqref="A4:C4">
    <cfRule type="expression" dxfId="59" priority="31">
      <formula>$D$4="-"</formula>
    </cfRule>
    <cfRule type="expression" dxfId="58" priority="32">
      <formula>$D$4="○"</formula>
    </cfRule>
  </conditionalFormatting>
  <conditionalFormatting sqref="A5:C5">
    <cfRule type="expression" dxfId="57" priority="29">
      <formula>$D$5="-"</formula>
    </cfRule>
    <cfRule type="expression" dxfId="56" priority="30">
      <formula>$D$5="○"</formula>
    </cfRule>
  </conditionalFormatting>
  <conditionalFormatting sqref="A6:C6">
    <cfRule type="expression" dxfId="55" priority="27">
      <formula>$D$6="-"</formula>
    </cfRule>
    <cfRule type="expression" dxfId="54" priority="28">
      <formula>$D$6="○"</formula>
    </cfRule>
  </conditionalFormatting>
  <conditionalFormatting sqref="A7:C7">
    <cfRule type="expression" dxfId="53" priority="12">
      <formula>$D$7="-"</formula>
    </cfRule>
    <cfRule type="expression" dxfId="52" priority="26">
      <formula>$D$7="○"</formula>
    </cfRule>
  </conditionalFormatting>
  <conditionalFormatting sqref="A10:C10">
    <cfRule type="expression" dxfId="51" priority="9">
      <formula>$D$10="-"</formula>
    </cfRule>
    <cfRule type="expression" dxfId="50" priority="23">
      <formula>$D$10="○"</formula>
    </cfRule>
  </conditionalFormatting>
  <conditionalFormatting sqref="A11:C11">
    <cfRule type="expression" dxfId="49" priority="8">
      <formula>$D$11="-"</formula>
    </cfRule>
    <cfRule type="expression" dxfId="48" priority="22">
      <formula>$D$11="○"</formula>
    </cfRule>
  </conditionalFormatting>
  <conditionalFormatting sqref="A12:C12">
    <cfRule type="expression" dxfId="47" priority="7">
      <formula>$D$12="-"</formula>
    </cfRule>
    <cfRule type="expression" dxfId="46" priority="21">
      <formula>$D$12="○"</formula>
    </cfRule>
  </conditionalFormatting>
  <conditionalFormatting sqref="A13:C13">
    <cfRule type="expression" dxfId="45" priority="6">
      <formula>$D$13="-"</formula>
    </cfRule>
    <cfRule type="expression" dxfId="44" priority="20">
      <formula>$D$13="○"</formula>
    </cfRule>
  </conditionalFormatting>
  <conditionalFormatting sqref="A14:C14">
    <cfRule type="expression" dxfId="43" priority="5">
      <formula>$D$14="-"</formula>
    </cfRule>
    <cfRule type="expression" dxfId="42" priority="19">
      <formula>$D$14="○"</formula>
    </cfRule>
  </conditionalFormatting>
  <conditionalFormatting sqref="A15:C15">
    <cfRule type="expression" dxfId="41" priority="4">
      <formula>$D$15="-"</formula>
    </cfRule>
    <cfRule type="expression" dxfId="40" priority="18">
      <formula>$D$15="○"</formula>
    </cfRule>
  </conditionalFormatting>
  <conditionalFormatting sqref="A16:C16">
    <cfRule type="expression" dxfId="39" priority="3">
      <formula>$D$16="-"</formula>
    </cfRule>
    <cfRule type="expression" dxfId="38" priority="17">
      <formula>$D$16="○"</formula>
    </cfRule>
  </conditionalFormatting>
  <conditionalFormatting sqref="A17:C17">
    <cfRule type="expression" dxfId="37" priority="2">
      <formula>$D$17="-"</formula>
    </cfRule>
    <cfRule type="expression" dxfId="36" priority="16">
      <formula>$D$17="○"</formula>
    </cfRule>
  </conditionalFormatting>
  <conditionalFormatting sqref="A18:C18">
    <cfRule type="expression" dxfId="35" priority="1">
      <formula>$D$18="-"</formula>
    </cfRule>
    <cfRule type="expression" dxfId="34" priority="15">
      <formula>$D$18="○"</formula>
    </cfRule>
  </conditionalFormatting>
  <conditionalFormatting sqref="A8:C8">
    <cfRule type="expression" dxfId="33" priority="11">
      <formula>$D$8="-"</formula>
    </cfRule>
    <cfRule type="expression" dxfId="32" priority="14">
      <formula>$D$8="○"</formula>
    </cfRule>
  </conditionalFormatting>
  <conditionalFormatting sqref="A9:C9">
    <cfRule type="expression" dxfId="31" priority="10">
      <formula>$D$9="-"</formula>
    </cfRule>
    <cfRule type="expression" dxfId="30" priority="13">
      <formula>$D$9="○"</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N43"/>
  <sheetViews>
    <sheetView zoomScale="75" zoomScaleNormal="85" workbookViewId="0">
      <selection activeCell="N18" sqref="N18"/>
    </sheetView>
  </sheetViews>
  <sheetFormatPr defaultColWidth="9" defaultRowHeight="13" outlineLevelCol="1"/>
  <cols>
    <col min="1" max="1" width="5.6328125" style="22" customWidth="1"/>
    <col min="2" max="2" width="7.6328125" style="22" customWidth="1"/>
    <col min="3" max="3" width="14.7265625" style="22" customWidth="1"/>
    <col min="4" max="4" width="8.6328125" style="22" customWidth="1"/>
    <col min="5" max="5" width="12.6328125" style="22" customWidth="1"/>
    <col min="6" max="6" width="2.6328125" style="22" customWidth="1"/>
    <col min="7" max="7" width="11.36328125" style="22" customWidth="1"/>
    <col min="8" max="8" width="5.08984375" style="22" customWidth="1"/>
    <col min="9" max="9" width="2.6328125" style="22" customWidth="1"/>
    <col min="10" max="11" width="17" style="22" customWidth="1"/>
    <col min="12" max="12" width="9.453125" style="154" hidden="1" customWidth="1" outlineLevel="1"/>
    <col min="13" max="13" width="29.54296875" style="154" hidden="1" customWidth="1" outlineLevel="1" collapsed="1"/>
    <col min="14" max="14" width="9.7265625" style="22" customWidth="1" collapsed="1"/>
    <col min="15" max="15" width="9" style="22"/>
    <col min="16" max="16" width="8.6328125" style="22" customWidth="1"/>
    <col min="17" max="16384" width="9" style="22"/>
  </cols>
  <sheetData>
    <row r="1" spans="1:14" ht="20.149999999999999" customHeight="1">
      <c r="A1" s="996" t="s">
        <v>479</v>
      </c>
      <c r="B1" s="997"/>
      <c r="C1" s="997"/>
      <c r="D1" s="997"/>
      <c r="E1" s="997"/>
      <c r="F1" s="997"/>
      <c r="G1" s="997"/>
      <c r="H1" s="997"/>
      <c r="I1" s="997"/>
      <c r="J1" s="997"/>
      <c r="K1" s="997"/>
      <c r="L1" s="289"/>
      <c r="M1" s="289"/>
    </row>
    <row r="2" spans="1:14" ht="20.149999999999999" customHeight="1">
      <c r="A2" s="998" t="s">
        <v>564</v>
      </c>
      <c r="B2" s="999"/>
      <c r="C2" s="290" t="s">
        <v>468</v>
      </c>
      <c r="D2" s="291"/>
      <c r="E2" s="291"/>
      <c r="F2" s="291"/>
      <c r="G2" s="292" t="s">
        <v>480</v>
      </c>
      <c r="H2" s="1000">
        <f>説明等!C5</f>
        <v>0</v>
      </c>
      <c r="I2" s="1000"/>
      <c r="J2" s="1000"/>
      <c r="K2" s="1000"/>
      <c r="L2" s="289"/>
      <c r="M2" s="289"/>
    </row>
    <row r="3" spans="1:14" ht="20.149999999999999" customHeight="1">
      <c r="A3" s="293"/>
      <c r="B3" s="291"/>
      <c r="C3" s="291"/>
      <c r="D3" s="291"/>
      <c r="E3" s="291"/>
      <c r="F3" s="291"/>
      <c r="G3" s="291"/>
      <c r="H3" s="291"/>
      <c r="I3" s="291"/>
      <c r="J3" s="294"/>
      <c r="K3" s="295" t="s">
        <v>481</v>
      </c>
      <c r="L3" s="289"/>
      <c r="M3" s="289"/>
      <c r="N3" s="154"/>
    </row>
    <row r="4" spans="1:14" ht="18" customHeight="1">
      <c r="A4" s="296" t="s">
        <v>482</v>
      </c>
      <c r="B4" s="297"/>
      <c r="C4" s="298"/>
      <c r="D4" s="299" t="s">
        <v>483</v>
      </c>
      <c r="E4" s="299"/>
      <c r="F4" s="299"/>
      <c r="G4" s="299"/>
      <c r="H4" s="299"/>
      <c r="I4" s="299"/>
      <c r="J4" s="299"/>
      <c r="K4" s="300" t="s">
        <v>484</v>
      </c>
      <c r="L4" s="301" t="s">
        <v>670</v>
      </c>
      <c r="M4" s="883" t="s">
        <v>984</v>
      </c>
      <c r="N4" s="22" t="s">
        <v>990</v>
      </c>
    </row>
    <row r="5" spans="1:14" ht="18" customHeight="1">
      <c r="A5" s="988" t="s">
        <v>485</v>
      </c>
      <c r="B5" s="988"/>
      <c r="C5" s="988"/>
      <c r="D5" s="302"/>
      <c r="E5" s="303"/>
      <c r="F5" s="304"/>
      <c r="G5" s="305" t="s">
        <v>486</v>
      </c>
      <c r="H5" s="306"/>
      <c r="I5" s="304"/>
      <c r="J5" s="318">
        <f>'10低年齢'!T10</f>
        <v>0</v>
      </c>
      <c r="K5" s="308">
        <f>ROUNDDOWN(J5,-3)</f>
        <v>0</v>
      </c>
      <c r="L5" s="309" t="str">
        <f>'２号'!K16</f>
        <v>-</v>
      </c>
      <c r="M5" s="309" t="str">
        <f>IF(L5="○","","")</f>
        <v/>
      </c>
      <c r="N5" s="757" t="str">
        <f>IF('２号'!K16="○",HYPERLINK("#'10低年齢'!A1","低年齢シートへ"),"")</f>
        <v/>
      </c>
    </row>
    <row r="6" spans="1:14" ht="18" customHeight="1">
      <c r="A6" s="988" t="s">
        <v>889</v>
      </c>
      <c r="B6" s="988"/>
      <c r="C6" s="988"/>
      <c r="D6" s="310"/>
      <c r="E6" s="319"/>
      <c r="F6" s="304"/>
      <c r="G6" s="305" t="s">
        <v>486</v>
      </c>
      <c r="H6" s="306"/>
      <c r="I6" s="304"/>
      <c r="J6" s="312">
        <f>'10健康管理'!J9</f>
        <v>0</v>
      </c>
      <c r="K6" s="308">
        <f t="shared" ref="K6:K36" si="0">ROUNDDOWN(J6,-3)</f>
        <v>0</v>
      </c>
      <c r="L6" s="309" t="str">
        <f>'２号'!K17</f>
        <v>-</v>
      </c>
      <c r="M6" s="309" t="str">
        <f>IF(L6="○","雇用契約書及び看護師資格証","")</f>
        <v/>
      </c>
      <c r="N6" s="757" t="str">
        <f>IF('２号'!K17="○",HYPERLINK("#'10健康管理'!A1","健康管理シートへ"),"")</f>
        <v/>
      </c>
    </row>
    <row r="7" spans="1:14" ht="18" customHeight="1">
      <c r="A7" s="988" t="s">
        <v>592</v>
      </c>
      <c r="B7" s="988"/>
      <c r="C7" s="988"/>
      <c r="D7" s="310"/>
      <c r="E7" s="311">
        <v>57816</v>
      </c>
      <c r="F7" s="304" t="s">
        <v>487</v>
      </c>
      <c r="G7" s="313">
        <f>'10要保護児童'!O16</f>
        <v>0</v>
      </c>
      <c r="H7" s="306"/>
      <c r="I7" s="304" t="s">
        <v>488</v>
      </c>
      <c r="J7" s="312">
        <f>E7*G7</f>
        <v>0</v>
      </c>
      <c r="K7" s="308">
        <f t="shared" si="0"/>
        <v>0</v>
      </c>
      <c r="L7" s="309" t="str">
        <f>'２号'!K18</f>
        <v>-</v>
      </c>
      <c r="M7" s="309" t="str">
        <f>IF(L7="○","","")</f>
        <v/>
      </c>
      <c r="N7" s="757" t="str">
        <f>IF('２号'!K18="○",HYPERLINK("#'10要保護児童'!A1","要保護児童シートへ"),"")</f>
        <v/>
      </c>
    </row>
    <row r="8" spans="1:14" ht="18" customHeight="1">
      <c r="A8" s="989" t="s">
        <v>489</v>
      </c>
      <c r="B8" s="1004"/>
      <c r="C8" s="1005"/>
      <c r="D8" s="314"/>
      <c r="E8" s="303"/>
      <c r="F8" s="315"/>
      <c r="G8" s="316" t="s">
        <v>486</v>
      </c>
      <c r="H8" s="317"/>
      <c r="I8" s="304"/>
      <c r="J8" s="318">
        <f>'11地域育児センター'!K51</f>
        <v>0</v>
      </c>
      <c r="K8" s="308">
        <f t="shared" si="0"/>
        <v>0</v>
      </c>
      <c r="L8" s="309" t="str">
        <f>'２号'!K41</f>
        <v>-</v>
      </c>
      <c r="M8" s="309" t="str">
        <f>IF(L8="○","領収書","")</f>
        <v/>
      </c>
      <c r="N8" s="757" t="str">
        <f>IF('２号'!K41="○",HYPERLINK("#11地域育児センター!A1","地域育児センターシートへ"),"")</f>
        <v/>
      </c>
    </row>
    <row r="9" spans="1:14" ht="18" customHeight="1">
      <c r="A9" s="1001" t="s">
        <v>490</v>
      </c>
      <c r="B9" s="1006"/>
      <c r="C9" s="1007"/>
      <c r="D9" s="304"/>
      <c r="E9" s="319"/>
      <c r="F9" s="320"/>
      <c r="G9" s="304" t="s">
        <v>491</v>
      </c>
      <c r="H9" s="304"/>
      <c r="I9" s="320"/>
      <c r="J9" s="321" t="e">
        <f>'12延長保育_別紙'!K8</f>
        <v>#N/A</v>
      </c>
      <c r="K9" s="308" t="e">
        <f t="shared" si="0"/>
        <v>#N/A</v>
      </c>
      <c r="L9" s="309" t="str">
        <f>'２号'!K19</f>
        <v>-</v>
      </c>
      <c r="M9" s="309" t="str">
        <f>IF(L9="○","","")</f>
        <v/>
      </c>
      <c r="N9" s="757" t="str">
        <f>IF('２号'!K19="○",HYPERLINK("#'12延長保育'!A1","延長保育シートへ"),"")</f>
        <v/>
      </c>
    </row>
    <row r="10" spans="1:14" ht="18" customHeight="1">
      <c r="A10" s="1001" t="s">
        <v>492</v>
      </c>
      <c r="B10" s="1006"/>
      <c r="C10" s="1007"/>
      <c r="D10" s="304"/>
      <c r="E10" s="319"/>
      <c r="F10" s="320"/>
      <c r="G10" s="304" t="s">
        <v>491</v>
      </c>
      <c r="H10" s="304"/>
      <c r="I10" s="320"/>
      <c r="J10" s="321">
        <f>'13一時預かり_別紙'!K8</f>
        <v>0</v>
      </c>
      <c r="K10" s="308">
        <f t="shared" si="0"/>
        <v>0</v>
      </c>
      <c r="L10" s="309" t="str">
        <f>'２号'!K21</f>
        <v>-</v>
      </c>
      <c r="M10" s="309" t="str">
        <f>IF(L10="○","障がいが分かる資料（特別な支援を要する児童がいる場合）","")</f>
        <v/>
      </c>
      <c r="N10" s="757" t="str">
        <f>IF('２号'!K21="○",HYPERLINK("#'13一時預かり'!A1","一時預かりシートへ"),"")</f>
        <v/>
      </c>
    </row>
    <row r="11" spans="1:14" ht="18" customHeight="1">
      <c r="A11" s="1001" t="s">
        <v>493</v>
      </c>
      <c r="B11" s="1006"/>
      <c r="C11" s="1007"/>
      <c r="D11" s="304"/>
      <c r="E11" s="319"/>
      <c r="F11" s="320"/>
      <c r="G11" s="304" t="s">
        <v>491</v>
      </c>
      <c r="H11" s="304"/>
      <c r="I11" s="320"/>
      <c r="J11" s="321">
        <f>'15病児保育（病後児）'!O29+'15病児保育（体調不良）'!O14</f>
        <v>0</v>
      </c>
      <c r="K11" s="308">
        <f t="shared" si="0"/>
        <v>0</v>
      </c>
      <c r="L11" s="309" t="str">
        <f>'２号'!K22</f>
        <v>-</v>
      </c>
      <c r="M11" s="309" t="str">
        <f>IF(L11="○","","")</f>
        <v/>
      </c>
      <c r="N11" s="757" t="str">
        <f>IF('２号'!K22="○",HYPERLINK("#'15病児保育（病後児）'!A1","病児保育シートへ"),"")</f>
        <v/>
      </c>
    </row>
    <row r="12" spans="1:14" ht="18" customHeight="1">
      <c r="A12" s="1008" t="s">
        <v>494</v>
      </c>
      <c r="B12" s="1009"/>
      <c r="C12" s="1010"/>
      <c r="D12" s="304"/>
      <c r="E12" s="319"/>
      <c r="F12" s="320"/>
      <c r="G12" s="304" t="s">
        <v>486</v>
      </c>
      <c r="H12" s="304"/>
      <c r="I12" s="320"/>
      <c r="J12" s="321">
        <f>'16実費徴収に係る補足給付'!G6</f>
        <v>0</v>
      </c>
      <c r="K12" s="308">
        <f t="shared" si="0"/>
        <v>0</v>
      </c>
      <c r="L12" s="309" t="str">
        <f>'２号'!K20</f>
        <v>-</v>
      </c>
      <c r="M12" s="309" t="str">
        <f>IF(L12="○","領収書及び生活保護受給者証","")</f>
        <v/>
      </c>
      <c r="N12" s="757" t="str">
        <f>IF('２号'!K20="○",HYPERLINK("#'16実費徴収に係る補足給付'!A1","実費徴収に係る補足給付シートへ"),"")</f>
        <v/>
      </c>
    </row>
    <row r="13" spans="1:14" ht="18" customHeight="1">
      <c r="A13" s="1008" t="s">
        <v>495</v>
      </c>
      <c r="B13" s="1009"/>
      <c r="C13" s="1010"/>
      <c r="D13" s="304"/>
      <c r="E13" s="319"/>
      <c r="F13" s="320"/>
      <c r="G13" s="304" t="s">
        <v>486</v>
      </c>
      <c r="H13" s="304"/>
      <c r="I13" s="320"/>
      <c r="J13" s="321">
        <f>ROUNDDOWN('17保育体制強化（保育支援者）'!Y19,-3)</f>
        <v>0</v>
      </c>
      <c r="K13" s="308">
        <f t="shared" si="0"/>
        <v>0</v>
      </c>
      <c r="L13" s="309" t="str">
        <f>'２号'!K25</f>
        <v>-</v>
      </c>
      <c r="M13" s="309" t="str">
        <f>IF(L13="○","実習や研修の修了証明書","")</f>
        <v/>
      </c>
      <c r="N13" s="757" t="str">
        <f>IF('２号'!K25="○",HYPERLINK("#'17保育体制強化（保育支援者）'!A1","保育体制強化シートへ"),"")</f>
        <v/>
      </c>
    </row>
    <row r="14" spans="1:14" ht="18" customHeight="1">
      <c r="A14" s="1008" t="s">
        <v>496</v>
      </c>
      <c r="B14" s="1009"/>
      <c r="C14" s="1010"/>
      <c r="D14" s="304"/>
      <c r="E14" s="319"/>
      <c r="F14" s="320"/>
      <c r="G14" s="304" t="s">
        <v>486</v>
      </c>
      <c r="H14" s="304"/>
      <c r="I14" s="320"/>
      <c r="J14" s="321">
        <f>'18保育士等研修支援'!B29</f>
        <v>0</v>
      </c>
      <c r="K14" s="308">
        <f t="shared" si="0"/>
        <v>0</v>
      </c>
      <c r="L14" s="309" t="str">
        <f>'２号'!K23</f>
        <v>-</v>
      </c>
      <c r="M14" s="309" t="str">
        <f>IF(L14="○","研修参加費の領収書及び研修の日付、費用がわかる書類（案内等）","")</f>
        <v/>
      </c>
      <c r="N14" s="757" t="str">
        <f>IF('２号'!K23="○",HYPERLINK("#'18保育士等研修支援'!A1","保育士等研修支援シートへ"),"")</f>
        <v/>
      </c>
    </row>
    <row r="15" spans="1:14" ht="18" customHeight="1">
      <c r="A15" s="1008" t="s">
        <v>497</v>
      </c>
      <c r="B15" s="1009"/>
      <c r="C15" s="1010"/>
      <c r="D15" s="304"/>
      <c r="E15" s="319"/>
      <c r="F15" s="320"/>
      <c r="G15" s="304" t="s">
        <v>486</v>
      </c>
      <c r="H15" s="304"/>
      <c r="I15" s="320"/>
      <c r="J15" s="321">
        <f>'21宿舎借り上げ'!M25</f>
        <v>0</v>
      </c>
      <c r="K15" s="308">
        <f t="shared" si="0"/>
        <v>0</v>
      </c>
      <c r="L15" s="309" t="str">
        <f>'２号'!K24</f>
        <v>-</v>
      </c>
      <c r="M15" s="309" t="str">
        <f>IF(L15="○","支出が分かる書類及び雇用契約書、建物賃貸借契約書","")</f>
        <v/>
      </c>
      <c r="N15" s="757" t="str">
        <f>IF('２号'!K24="○",HYPERLINK("#'21宿舎借り上げ'!A1","宿舎借り上げシートへ"),"")</f>
        <v/>
      </c>
    </row>
    <row r="16" spans="1:14" ht="18" customHeight="1">
      <c r="A16" s="1008" t="s">
        <v>498</v>
      </c>
      <c r="B16" s="1009"/>
      <c r="C16" s="1010"/>
      <c r="D16" s="304"/>
      <c r="E16" s="319"/>
      <c r="F16" s="320"/>
      <c r="G16" s="304" t="s">
        <v>486</v>
      </c>
      <c r="H16" s="304"/>
      <c r="I16" s="320"/>
      <c r="J16" s="321">
        <f>ROUNDDOWN('17保育補助者雇上強化'!U20,-3)</f>
        <v>0</v>
      </c>
      <c r="K16" s="308">
        <f t="shared" si="0"/>
        <v>0</v>
      </c>
      <c r="L16" s="309" t="str">
        <f>'２号'!K26</f>
        <v>-</v>
      </c>
      <c r="M16" s="309" t="str">
        <f>IF(L16="○","実習や研修の修了証明書","")</f>
        <v/>
      </c>
      <c r="N16" s="757" t="str">
        <f>IF('２号'!K26="○",HYPERLINK("#'17保育補助者雇上強化'!A1","保育補助者雇上シートへ"),"")</f>
        <v/>
      </c>
    </row>
    <row r="17" spans="1:14" ht="18" customHeight="1">
      <c r="A17" s="1011" t="s">
        <v>499</v>
      </c>
      <c r="B17" s="1006"/>
      <c r="C17" s="1011"/>
      <c r="D17" s="320"/>
      <c r="E17" s="311">
        <v>169151</v>
      </c>
      <c r="F17" s="320" t="s">
        <v>487</v>
      </c>
      <c r="G17" s="306">
        <f>'19障がい児、奨励費'!AA34</f>
        <v>0</v>
      </c>
      <c r="H17" s="306"/>
      <c r="I17" s="320" t="s">
        <v>488</v>
      </c>
      <c r="J17" s="312">
        <f t="shared" ref="J17:J22" si="1">E17*G17</f>
        <v>0</v>
      </c>
      <c r="K17" s="308">
        <f t="shared" si="0"/>
        <v>0</v>
      </c>
      <c r="L17" s="309" t="str">
        <f>'２号'!K32</f>
        <v>-</v>
      </c>
      <c r="M17" s="309" t="str">
        <f>IF(L17="○","障がいの分かる書類","")</f>
        <v/>
      </c>
      <c r="N17" s="757" t="str">
        <f>IF('２号'!K32="○",HYPERLINK("#'19障がい児、奨励費'!A1","障がい、奨励費シートへ"),"")</f>
        <v/>
      </c>
    </row>
    <row r="18" spans="1:14" ht="18" customHeight="1">
      <c r="A18" s="1001" t="s">
        <v>500</v>
      </c>
      <c r="B18" s="1002"/>
      <c r="C18" s="1003"/>
      <c r="D18" s="320"/>
      <c r="E18" s="311">
        <v>142135</v>
      </c>
      <c r="F18" s="320" t="s">
        <v>487</v>
      </c>
      <c r="G18" s="306">
        <f>'19障がい児、奨励費'!AA19</f>
        <v>0</v>
      </c>
      <c r="H18" s="306"/>
      <c r="I18" s="320" t="s">
        <v>488</v>
      </c>
      <c r="J18" s="312">
        <f t="shared" si="1"/>
        <v>0</v>
      </c>
      <c r="K18" s="308">
        <f t="shared" si="0"/>
        <v>0</v>
      </c>
      <c r="L18" s="309" t="str">
        <f>'２号'!K32</f>
        <v>-</v>
      </c>
      <c r="M18" s="309" t="str">
        <f>IF(L18="○","障がいの分かる書類","")</f>
        <v/>
      </c>
      <c r="N18" s="757" t="str">
        <f>IF('２号'!K32="○",HYPERLINK("#'19障がい児、奨励費'!A1","障がい、奨励費シートへ"),"")</f>
        <v/>
      </c>
    </row>
    <row r="19" spans="1:14" ht="18" customHeight="1">
      <c r="A19" s="1001" t="s">
        <v>501</v>
      </c>
      <c r="B19" s="1002"/>
      <c r="C19" s="1003"/>
      <c r="D19" s="320"/>
      <c r="E19" s="311">
        <v>300</v>
      </c>
      <c r="F19" s="320" t="s">
        <v>502</v>
      </c>
      <c r="G19" s="306">
        <f>'15病児保育（病後児）'!N36</f>
        <v>0</v>
      </c>
      <c r="H19" s="306"/>
      <c r="I19" s="320" t="s">
        <v>503</v>
      </c>
      <c r="J19" s="312">
        <f t="shared" si="1"/>
        <v>0</v>
      </c>
      <c r="K19" s="308">
        <f t="shared" si="0"/>
        <v>0</v>
      </c>
      <c r="L19" s="309" t="str">
        <f>'２号'!K22</f>
        <v>-</v>
      </c>
      <c r="M19" s="309" t="str">
        <f>IF(L19="○","","")</f>
        <v/>
      </c>
      <c r="N19" s="757" t="str">
        <f>IF('２号'!K22="○",HYPERLINK("#'15病児保育（病後児）'!A1","病児保育シートへ"),"")</f>
        <v/>
      </c>
    </row>
    <row r="20" spans="1:14" ht="18" customHeight="1">
      <c r="A20" s="1001" t="s">
        <v>504</v>
      </c>
      <c r="B20" s="1007"/>
      <c r="C20" s="322" t="s">
        <v>505</v>
      </c>
      <c r="D20" s="320"/>
      <c r="E20" s="311">
        <v>949</v>
      </c>
      <c r="F20" s="320" t="s">
        <v>487</v>
      </c>
      <c r="G20" s="306">
        <f>SUM(児童数!O4:O6)</f>
        <v>0</v>
      </c>
      <c r="H20" s="306"/>
      <c r="I20" s="320" t="s">
        <v>488</v>
      </c>
      <c r="J20" s="312">
        <f t="shared" si="1"/>
        <v>0</v>
      </c>
      <c r="K20" s="308">
        <f t="shared" si="0"/>
        <v>0</v>
      </c>
      <c r="L20" s="309" t="str">
        <f>'２号'!K33</f>
        <v>-</v>
      </c>
      <c r="M20" s="309" t="str">
        <f>IF(L20="○","","")</f>
        <v/>
      </c>
      <c r="N20" s="757" t="str">
        <f>IF('２号'!K31="○",HYPERLINK("#'児童数'!A1","児童数シートへ"),"")</f>
        <v/>
      </c>
    </row>
    <row r="21" spans="1:14" ht="18" customHeight="1">
      <c r="A21" s="1001"/>
      <c r="B21" s="1007"/>
      <c r="C21" s="322" t="s">
        <v>506</v>
      </c>
      <c r="D21" s="320"/>
      <c r="E21" s="311">
        <v>1400</v>
      </c>
      <c r="F21" s="320" t="s">
        <v>487</v>
      </c>
      <c r="G21" s="306">
        <f>SUM(児童数!O7:O9)</f>
        <v>0</v>
      </c>
      <c r="H21" s="306"/>
      <c r="I21" s="320" t="s">
        <v>488</v>
      </c>
      <c r="J21" s="312">
        <f t="shared" si="1"/>
        <v>0</v>
      </c>
      <c r="K21" s="308">
        <f t="shared" si="0"/>
        <v>0</v>
      </c>
      <c r="L21" s="309" t="str">
        <f>'２号'!K34</f>
        <v>-</v>
      </c>
      <c r="M21" s="309" t="str">
        <f>IF(L21="○","","")</f>
        <v/>
      </c>
      <c r="N21" s="757" t="str">
        <f>IF('２号'!K32="○",HYPERLINK("#'児童数'!A1","児童数シートへ"),"")</f>
        <v/>
      </c>
    </row>
    <row r="22" spans="1:14" ht="18" customHeight="1">
      <c r="A22" s="989" t="s">
        <v>507</v>
      </c>
      <c r="B22" s="990"/>
      <c r="C22" s="991"/>
      <c r="D22" s="320"/>
      <c r="E22" s="311">
        <v>230</v>
      </c>
      <c r="F22" s="320" t="s">
        <v>487</v>
      </c>
      <c r="G22" s="306">
        <f>'22保健衛生（尿検査）'!E13</f>
        <v>0</v>
      </c>
      <c r="H22" s="306"/>
      <c r="I22" s="320" t="s">
        <v>488</v>
      </c>
      <c r="J22" s="312">
        <f t="shared" si="1"/>
        <v>0</v>
      </c>
      <c r="K22" s="308">
        <f t="shared" si="0"/>
        <v>0</v>
      </c>
      <c r="L22" s="309" t="str">
        <f>'２号'!K34</f>
        <v>-</v>
      </c>
      <c r="M22" s="309" t="str">
        <f>IF(L22="○","領収書及び受診人数が分かる書類","")</f>
        <v/>
      </c>
      <c r="N22" s="757" t="str">
        <f>IF('２号'!K34="○",HYPERLINK("#'22保健衛生（尿検査）'!A1","保健衛生（尿検査）シートへ"),"")</f>
        <v/>
      </c>
    </row>
    <row r="23" spans="1:14" ht="18" customHeight="1">
      <c r="A23" s="1011" t="s">
        <v>508</v>
      </c>
      <c r="B23" s="1006"/>
      <c r="C23" s="1011"/>
      <c r="D23" s="320"/>
      <c r="E23" s="319"/>
      <c r="F23" s="320"/>
      <c r="G23" s="323" t="s">
        <v>509</v>
      </c>
      <c r="H23" s="323"/>
      <c r="I23" s="320"/>
      <c r="J23" s="307">
        <v>3885056</v>
      </c>
      <c r="K23" s="308">
        <f t="shared" si="0"/>
        <v>3885000</v>
      </c>
      <c r="L23" s="309" t="str">
        <f>'２号'!K37</f>
        <v>-</v>
      </c>
      <c r="M23" s="309" t="str">
        <f>IF(L23="○","","")</f>
        <v/>
      </c>
      <c r="N23" s="757"/>
    </row>
    <row r="24" spans="1:14" ht="18" customHeight="1">
      <c r="A24" s="1001" t="s">
        <v>510</v>
      </c>
      <c r="B24" s="1002"/>
      <c r="C24" s="1003"/>
      <c r="D24" s="320"/>
      <c r="E24" s="319"/>
      <c r="F24" s="320"/>
      <c r="G24" s="304" t="s">
        <v>491</v>
      </c>
      <c r="H24" s="304"/>
      <c r="I24" s="324"/>
      <c r="J24" s="318">
        <f>J10*0.1</f>
        <v>0</v>
      </c>
      <c r="K24" s="308">
        <f t="shared" si="0"/>
        <v>0</v>
      </c>
      <c r="L24" s="309" t="str">
        <f>'２号'!K21</f>
        <v>-</v>
      </c>
      <c r="M24" s="309" t="str">
        <f>IF(L24="○","","")</f>
        <v/>
      </c>
      <c r="N24" s="757"/>
    </row>
    <row r="25" spans="1:14" ht="18" customHeight="1">
      <c r="A25" s="1001" t="s">
        <v>511</v>
      </c>
      <c r="B25" s="1002"/>
      <c r="C25" s="1003"/>
      <c r="D25" s="320"/>
      <c r="E25" s="319"/>
      <c r="F25" s="320"/>
      <c r="G25" s="325" t="s">
        <v>486</v>
      </c>
      <c r="H25" s="306"/>
      <c r="I25" s="320"/>
      <c r="J25" s="312">
        <f>J11*0.2</f>
        <v>0</v>
      </c>
      <c r="K25" s="308">
        <f t="shared" si="0"/>
        <v>0</v>
      </c>
      <c r="L25" s="309" t="str">
        <f>'２号'!K22</f>
        <v>-</v>
      </c>
      <c r="M25" s="309" t="str">
        <f>IF(L25="○","","")</f>
        <v/>
      </c>
      <c r="N25" s="757"/>
    </row>
    <row r="26" spans="1:14" ht="18" customHeight="1">
      <c r="A26" s="1001" t="s">
        <v>512</v>
      </c>
      <c r="B26" s="1006"/>
      <c r="C26" s="1007"/>
      <c r="D26" s="320"/>
      <c r="E26" s="311"/>
      <c r="F26" s="320" t="s">
        <v>763</v>
      </c>
      <c r="G26" s="304">
        <v>0.2</v>
      </c>
      <c r="H26" s="304"/>
      <c r="I26" s="324"/>
      <c r="J26" s="318">
        <f>E26*0.2</f>
        <v>0</v>
      </c>
      <c r="K26" s="308">
        <f t="shared" si="0"/>
        <v>0</v>
      </c>
      <c r="L26" s="309" t="str">
        <f>'２号'!K38</f>
        <v>-</v>
      </c>
      <c r="M26" s="309" t="str">
        <f>IF(L26="○","","")</f>
        <v/>
      </c>
      <c r="N26" s="757"/>
    </row>
    <row r="27" spans="1:14" ht="18" customHeight="1">
      <c r="A27" s="1001" t="s">
        <v>513</v>
      </c>
      <c r="B27" s="1002"/>
      <c r="C27" s="1003"/>
      <c r="D27" s="320"/>
      <c r="E27" s="326"/>
      <c r="F27" s="324"/>
      <c r="G27" s="304" t="s">
        <v>491</v>
      </c>
      <c r="H27" s="304"/>
      <c r="I27" s="324"/>
      <c r="J27" s="307" t="str">
        <f>IF(L27="○",((194020*5)/25)+((116310*5)/25),"0")</f>
        <v>0</v>
      </c>
      <c r="K27" s="308">
        <f t="shared" si="0"/>
        <v>0</v>
      </c>
      <c r="L27" s="309" t="str">
        <f>'２号'!K39</f>
        <v>-</v>
      </c>
      <c r="M27" s="309" t="str">
        <f>IF(L27="○","","")</f>
        <v/>
      </c>
      <c r="N27" s="757"/>
    </row>
    <row r="28" spans="1:14" ht="18" customHeight="1">
      <c r="A28" s="1001" t="s">
        <v>514</v>
      </c>
      <c r="B28" s="1006"/>
      <c r="C28" s="1007"/>
      <c r="D28" s="304"/>
      <c r="E28" s="326"/>
      <c r="F28" s="324"/>
      <c r="G28" s="323" t="s">
        <v>509</v>
      </c>
      <c r="H28" s="323"/>
      <c r="I28" s="324"/>
      <c r="J28" s="321">
        <f>'25嘱託医（内科）手当'!E11</f>
        <v>0</v>
      </c>
      <c r="K28" s="308">
        <f t="shared" si="0"/>
        <v>0</v>
      </c>
      <c r="L28" s="309" t="str">
        <f>'２号'!K40</f>
        <v>-</v>
      </c>
      <c r="M28" s="309" t="str">
        <f>IF(L28="○","領収書","")</f>
        <v/>
      </c>
      <c r="N28" s="757" t="str">
        <f>IF('２号'!K40="○",HYPERLINK("#'25嘱託医（内科）手当'!A1","嘱託医（内科）手当シートへ"),"")</f>
        <v/>
      </c>
    </row>
    <row r="29" spans="1:14" ht="18" customHeight="1">
      <c r="A29" s="1013" t="s">
        <v>515</v>
      </c>
      <c r="B29" s="1014"/>
      <c r="C29" s="1015"/>
      <c r="D29" s="327"/>
      <c r="E29" s="328">
        <f>'26スポーツ振興センター負担金'!C6</f>
        <v>365</v>
      </c>
      <c r="F29" s="329" t="s">
        <v>487</v>
      </c>
      <c r="G29" s="330">
        <f>'26スポーツ振興センター負担金'!E12</f>
        <v>0</v>
      </c>
      <c r="H29" s="330"/>
      <c r="I29" s="329" t="s">
        <v>488</v>
      </c>
      <c r="J29" s="331">
        <f>E29*G29</f>
        <v>0</v>
      </c>
      <c r="K29" s="308">
        <f t="shared" si="0"/>
        <v>0</v>
      </c>
      <c r="L29" s="309" t="str">
        <f>'２号'!K35</f>
        <v>-</v>
      </c>
      <c r="M29" s="309" t="str">
        <f>IF(L29="○","領収書及び保険証書","")</f>
        <v/>
      </c>
      <c r="N29" s="757" t="str">
        <f>IF('２号'!K35="○",HYPERLINK("#'26スポーツ振興センター負担金'!A1","スポーツ振興センター負担金シートへ"),"")</f>
        <v/>
      </c>
    </row>
    <row r="30" spans="1:14" ht="18" customHeight="1">
      <c r="A30" s="1016"/>
      <c r="B30" s="1017"/>
      <c r="C30" s="1018"/>
      <c r="D30" s="332"/>
      <c r="E30" s="333">
        <f>'26スポーツ振興センター負担金'!C7</f>
        <v>55</v>
      </c>
      <c r="F30" s="292" t="s">
        <v>487</v>
      </c>
      <c r="G30" s="334">
        <f>'26スポーツ振興センター負担金'!E13</f>
        <v>0</v>
      </c>
      <c r="H30" s="334"/>
      <c r="I30" s="292" t="s">
        <v>488</v>
      </c>
      <c r="J30" s="335">
        <f>E30*G30</f>
        <v>0</v>
      </c>
      <c r="K30" s="308">
        <f t="shared" si="0"/>
        <v>0</v>
      </c>
      <c r="L30" s="309" t="str">
        <f>'２号'!K35</f>
        <v>-</v>
      </c>
      <c r="M30" s="309"/>
      <c r="N30" s="757"/>
    </row>
    <row r="31" spans="1:14" ht="18" customHeight="1">
      <c r="A31" s="1001" t="s">
        <v>516</v>
      </c>
      <c r="B31" s="1002"/>
      <c r="C31" s="1003"/>
      <c r="D31" s="332"/>
      <c r="E31" s="336"/>
      <c r="F31" s="292"/>
      <c r="G31" s="337" t="s">
        <v>486</v>
      </c>
      <c r="H31" s="334"/>
      <c r="I31" s="292"/>
      <c r="J31" s="756">
        <v>0</v>
      </c>
      <c r="K31" s="308">
        <f>MIN(50000,ROUNDDOWN(J31,-3))</f>
        <v>0</v>
      </c>
      <c r="L31" s="309" t="str">
        <f>'２号'!K36</f>
        <v>-</v>
      </c>
      <c r="M31" s="309" t="str">
        <f>IF(L31="○","領収書及び保険証書","")</f>
        <v/>
      </c>
      <c r="N31" s="757" t="str">
        <f>IF('２号'!K36="○",HYPERLINK("#'1号'!J31","１号シートへ"),"")</f>
        <v/>
      </c>
    </row>
    <row r="32" spans="1:14" ht="18" customHeight="1">
      <c r="A32" s="989" t="s">
        <v>517</v>
      </c>
      <c r="B32" s="990"/>
      <c r="C32" s="991"/>
      <c r="D32" s="332"/>
      <c r="E32" s="333">
        <v>100</v>
      </c>
      <c r="F32" s="292" t="s">
        <v>487</v>
      </c>
      <c r="G32" s="338">
        <f>'24給食費口振手数料'!E20</f>
        <v>0</v>
      </c>
      <c r="H32" s="339"/>
      <c r="I32" s="292" t="s">
        <v>488</v>
      </c>
      <c r="J32" s="335">
        <f>'24給食費口振手数料'!E19</f>
        <v>0</v>
      </c>
      <c r="K32" s="308">
        <f t="shared" si="0"/>
        <v>0</v>
      </c>
      <c r="L32" s="309" t="str">
        <f>'２号'!K42</f>
        <v>-</v>
      </c>
      <c r="M32" s="309" t="str">
        <f>IF(L32="○","","")</f>
        <v/>
      </c>
      <c r="N32" s="757" t="str">
        <f>IF('２号'!K42="○",HYPERLINK("#'24給食費口振手数料'!A1","給食費口振手数料シートへ"),"")</f>
        <v/>
      </c>
    </row>
    <row r="33" spans="1:14" ht="18" customHeight="1">
      <c r="A33" s="989" t="s">
        <v>613</v>
      </c>
      <c r="B33" s="990"/>
      <c r="C33" s="991"/>
      <c r="D33" s="332"/>
      <c r="E33" s="340"/>
      <c r="F33" s="292"/>
      <c r="G33" s="338" t="s">
        <v>626</v>
      </c>
      <c r="H33" s="339"/>
      <c r="I33" s="292"/>
      <c r="J33" s="335">
        <f>'27おむつ処分助成費'!G6</f>
        <v>0</v>
      </c>
      <c r="K33" s="308">
        <f t="shared" si="0"/>
        <v>0</v>
      </c>
      <c r="L33" s="309" t="str">
        <f>'２号'!K30</f>
        <v>-</v>
      </c>
      <c r="M33" s="309" t="str">
        <f>IF(L33="○","領収書及び契約書","")</f>
        <v/>
      </c>
      <c r="N33" s="757" t="str">
        <f>IF('２号'!K30="○",HYPERLINK("#'27おむつ処分助成費'!A1","おむつ処分助成費シートへ"),"")</f>
        <v/>
      </c>
    </row>
    <row r="34" spans="1:14" ht="18" customHeight="1">
      <c r="A34" s="989" t="s">
        <v>531</v>
      </c>
      <c r="B34" s="990"/>
      <c r="C34" s="991"/>
      <c r="D34" s="332"/>
      <c r="E34" s="341"/>
      <c r="F34" s="292"/>
      <c r="G34" s="338" t="s">
        <v>536</v>
      </c>
      <c r="H34" s="339"/>
      <c r="I34" s="292"/>
      <c r="J34" s="335">
        <f>'28保育士等採用経費'!E11</f>
        <v>0</v>
      </c>
      <c r="K34" s="308">
        <f t="shared" si="0"/>
        <v>0</v>
      </c>
      <c r="L34" s="309" t="str">
        <f>'２号'!K44</f>
        <v>-</v>
      </c>
      <c r="M34" s="309" t="str">
        <f>IF(L34="○","領収書","")</f>
        <v/>
      </c>
      <c r="N34" s="757" t="str">
        <f>IF('２号'!K44="○",HYPERLINK("#'28保育士等採用経費'!A1","保育士等採用経費シートへ"),"")</f>
        <v/>
      </c>
    </row>
    <row r="35" spans="1:14" ht="18" customHeight="1">
      <c r="A35" s="992" t="s">
        <v>610</v>
      </c>
      <c r="B35" s="993"/>
      <c r="C35" s="342" t="s">
        <v>533</v>
      </c>
      <c r="D35" s="332"/>
      <c r="E35" s="333">
        <v>6000</v>
      </c>
      <c r="F35" s="292" t="s">
        <v>532</v>
      </c>
      <c r="G35" s="338">
        <f>SUM(児童数!O4:O6)</f>
        <v>0</v>
      </c>
      <c r="H35" s="339"/>
      <c r="I35" s="292" t="s">
        <v>535</v>
      </c>
      <c r="J35" s="335">
        <f>E35*G35</f>
        <v>0</v>
      </c>
      <c r="K35" s="308">
        <f t="shared" si="0"/>
        <v>0</v>
      </c>
      <c r="L35" s="309" t="str">
        <f>'２号'!K45</f>
        <v>-</v>
      </c>
      <c r="M35" s="309" t="str">
        <f>IF(L35="○","","")</f>
        <v/>
      </c>
      <c r="N35" s="757" t="str">
        <f>IF('２号'!K46="○",HYPERLINK("#'児童数'!A1","児童数シートへ"),"")</f>
        <v/>
      </c>
    </row>
    <row r="36" spans="1:14" ht="18" customHeight="1">
      <c r="A36" s="994"/>
      <c r="B36" s="995"/>
      <c r="C36" s="343" t="s">
        <v>534</v>
      </c>
      <c r="D36" s="332"/>
      <c r="E36" s="333">
        <v>3000</v>
      </c>
      <c r="F36" s="292" t="s">
        <v>532</v>
      </c>
      <c r="G36" s="338">
        <f>SUM(児童数!O7:O9)</f>
        <v>0</v>
      </c>
      <c r="H36" s="339"/>
      <c r="I36" s="292" t="s">
        <v>535</v>
      </c>
      <c r="J36" s="335">
        <f>E36*G36</f>
        <v>0</v>
      </c>
      <c r="K36" s="308">
        <f t="shared" si="0"/>
        <v>0</v>
      </c>
      <c r="L36" s="309"/>
      <c r="M36" s="309" t="str">
        <f t="shared" ref="M36" si="2">IF(L36="○","添付資料無し","")</f>
        <v/>
      </c>
      <c r="N36" s="757"/>
    </row>
    <row r="37" spans="1:14" ht="18" customHeight="1">
      <c r="A37" s="1012" t="s">
        <v>518</v>
      </c>
      <c r="B37" s="1012"/>
      <c r="C37" s="1012"/>
      <c r="D37" s="1012"/>
      <c r="E37" s="1012"/>
      <c r="F37" s="1012"/>
      <c r="G37" s="1012"/>
      <c r="H37" s="1012"/>
      <c r="I37" s="1012"/>
      <c r="J37" s="1012"/>
      <c r="K37" s="308" t="e">
        <f>SUM(K5:K36)</f>
        <v>#N/A</v>
      </c>
      <c r="L37" s="289"/>
      <c r="M37" s="289"/>
      <c r="N37" s="758"/>
    </row>
    <row r="38" spans="1:14">
      <c r="A38" s="291"/>
      <c r="B38" s="291"/>
      <c r="C38" s="291"/>
      <c r="D38" s="291"/>
      <c r="E38" s="291"/>
      <c r="F38" s="291"/>
      <c r="G38" s="291"/>
      <c r="H38" s="291"/>
      <c r="I38" s="291"/>
      <c r="J38" s="291"/>
      <c r="K38" s="291"/>
      <c r="L38" s="289"/>
      <c r="M38" s="289"/>
    </row>
    <row r="39" spans="1:14">
      <c r="A39" s="291"/>
      <c r="B39" s="291"/>
      <c r="C39" s="291"/>
      <c r="D39" s="291"/>
      <c r="E39" s="291"/>
      <c r="F39" s="291"/>
      <c r="G39" s="291"/>
      <c r="H39" s="291"/>
      <c r="I39" s="291"/>
      <c r="J39" s="344" t="s">
        <v>519</v>
      </c>
      <c r="K39" s="345"/>
      <c r="L39" s="346"/>
      <c r="M39" s="346"/>
      <c r="N39" s="156"/>
    </row>
    <row r="40" spans="1:14">
      <c r="A40" s="291"/>
      <c r="B40" s="291"/>
      <c r="C40" s="291"/>
      <c r="D40" s="291"/>
      <c r="E40" s="291"/>
      <c r="F40" s="291"/>
      <c r="G40" s="291"/>
      <c r="H40" s="291"/>
      <c r="I40" s="291"/>
      <c r="J40" s="344" t="s">
        <v>520</v>
      </c>
      <c r="K40" s="347">
        <f>ROUNDUP($K$39*0.7,-5)</f>
        <v>0</v>
      </c>
      <c r="L40" s="348"/>
      <c r="M40" s="348"/>
    </row>
    <row r="41" spans="1:14">
      <c r="A41" s="291"/>
      <c r="B41" s="291"/>
      <c r="C41" s="291"/>
      <c r="D41" s="291"/>
      <c r="E41" s="291"/>
      <c r="F41" s="291"/>
      <c r="G41" s="291"/>
      <c r="H41" s="291"/>
      <c r="I41" s="291"/>
      <c r="J41" s="349" t="s">
        <v>521</v>
      </c>
      <c r="K41" s="350" t="e">
        <f>SUM(K37-K40)</f>
        <v>#N/A</v>
      </c>
      <c r="L41" s="351"/>
      <c r="M41" s="351"/>
      <c r="N41" s="156"/>
    </row>
    <row r="42" spans="1:14">
      <c r="J42" s="157"/>
      <c r="K42" s="158"/>
      <c r="N42" s="156"/>
    </row>
    <row r="43" spans="1:14">
      <c r="J43" s="159"/>
      <c r="K43" s="158"/>
      <c r="L43" s="155"/>
      <c r="M43" s="155"/>
      <c r="N43" s="156"/>
    </row>
  </sheetData>
  <sheetProtection sheet="1" selectLockedCells="1"/>
  <mergeCells count="33">
    <mergeCell ref="A27:C27"/>
    <mergeCell ref="A28:C28"/>
    <mergeCell ref="A33:C33"/>
    <mergeCell ref="A37:J37"/>
    <mergeCell ref="A29:C30"/>
    <mergeCell ref="A31:C31"/>
    <mergeCell ref="A32:C32"/>
    <mergeCell ref="A22:C22"/>
    <mergeCell ref="A23:C23"/>
    <mergeCell ref="A24:C24"/>
    <mergeCell ref="A25:C25"/>
    <mergeCell ref="A26:C26"/>
    <mergeCell ref="A15:C15"/>
    <mergeCell ref="A16:C16"/>
    <mergeCell ref="A17:C17"/>
    <mergeCell ref="A18:C18"/>
    <mergeCell ref="A20:B21"/>
    <mergeCell ref="A7:C7"/>
    <mergeCell ref="A34:C34"/>
    <mergeCell ref="A35:B36"/>
    <mergeCell ref="A1:K1"/>
    <mergeCell ref="A2:B2"/>
    <mergeCell ref="H2:K2"/>
    <mergeCell ref="A5:C5"/>
    <mergeCell ref="A6:C6"/>
    <mergeCell ref="A19:C19"/>
    <mergeCell ref="A8:C8"/>
    <mergeCell ref="A9:C9"/>
    <mergeCell ref="A10:C10"/>
    <mergeCell ref="A11:C11"/>
    <mergeCell ref="A12:C12"/>
    <mergeCell ref="A13:C13"/>
    <mergeCell ref="A14:C14"/>
  </mergeCells>
  <phoneticPr fontId="2"/>
  <conditionalFormatting sqref="A5:K5">
    <cfRule type="expression" dxfId="29" priority="35">
      <formula>$L$5&lt;&gt;"○"</formula>
    </cfRule>
  </conditionalFormatting>
  <conditionalFormatting sqref="A6:K6">
    <cfRule type="expression" dxfId="28" priority="34">
      <formula>$L$6&lt;&gt;"○"</formula>
    </cfRule>
  </conditionalFormatting>
  <conditionalFormatting sqref="A7:K7">
    <cfRule type="expression" dxfId="27" priority="33">
      <formula>$L$7&lt;&gt;"○"</formula>
    </cfRule>
  </conditionalFormatting>
  <conditionalFormatting sqref="A8:K8">
    <cfRule type="expression" dxfId="26" priority="32">
      <formula>$L$8&lt;&gt;"○"</formula>
    </cfRule>
  </conditionalFormatting>
  <conditionalFormatting sqref="A9:K9">
    <cfRule type="expression" dxfId="25" priority="31">
      <formula>$L$9&lt;&gt;"○"</formula>
    </cfRule>
  </conditionalFormatting>
  <conditionalFormatting sqref="A10:K10">
    <cfRule type="expression" dxfId="24" priority="30">
      <formula>$L$10&lt;&gt;"○"</formula>
    </cfRule>
  </conditionalFormatting>
  <conditionalFormatting sqref="A11:K11">
    <cfRule type="expression" dxfId="23" priority="29">
      <formula>$L$11&lt;&gt;"○"</formula>
    </cfRule>
  </conditionalFormatting>
  <conditionalFormatting sqref="A12:K12">
    <cfRule type="expression" dxfId="22" priority="28">
      <formula>$L$12&lt;&gt;"○"</formula>
    </cfRule>
  </conditionalFormatting>
  <conditionalFormatting sqref="A13:K13">
    <cfRule type="expression" dxfId="21" priority="27">
      <formula>$L$13&lt;&gt;"○"</formula>
    </cfRule>
  </conditionalFormatting>
  <conditionalFormatting sqref="A14:K14">
    <cfRule type="expression" dxfId="20" priority="26">
      <formula>$L$14&lt;&gt;"○"</formula>
    </cfRule>
  </conditionalFormatting>
  <conditionalFormatting sqref="A15:K15">
    <cfRule type="expression" dxfId="19" priority="25">
      <formula>$L$15&lt;&gt;"○"</formula>
    </cfRule>
  </conditionalFormatting>
  <conditionalFormatting sqref="A16:K16">
    <cfRule type="expression" dxfId="18" priority="24">
      <formula>$L$16&lt;&gt;"○"</formula>
    </cfRule>
  </conditionalFormatting>
  <conditionalFormatting sqref="A17:K17">
    <cfRule type="expression" dxfId="17" priority="23">
      <formula>$L$17&lt;&gt;"○"</formula>
    </cfRule>
  </conditionalFormatting>
  <conditionalFormatting sqref="A18:K18">
    <cfRule type="expression" dxfId="16" priority="22">
      <formula>$L$18&lt;&gt;"○"</formula>
    </cfRule>
  </conditionalFormatting>
  <conditionalFormatting sqref="A19:K19">
    <cfRule type="expression" dxfId="15" priority="21">
      <formula>$L$19&lt;&gt;"○"</formula>
    </cfRule>
  </conditionalFormatting>
  <conditionalFormatting sqref="A20:K21">
    <cfRule type="expression" dxfId="14" priority="20">
      <formula>$L$20&lt;&gt;"○"</formula>
    </cfRule>
  </conditionalFormatting>
  <conditionalFormatting sqref="A22:K22">
    <cfRule type="expression" dxfId="13" priority="19">
      <formula>$L$22&lt;&gt;"○"</formula>
    </cfRule>
  </conditionalFormatting>
  <conditionalFormatting sqref="A23:K23">
    <cfRule type="expression" dxfId="12" priority="18">
      <formula>$L$23&lt;&gt;"○"</formula>
    </cfRule>
  </conditionalFormatting>
  <conditionalFormatting sqref="A24:K24">
    <cfRule type="expression" dxfId="11" priority="17">
      <formula>$L$24&lt;&gt;"○"</formula>
    </cfRule>
  </conditionalFormatting>
  <conditionalFormatting sqref="A25:K25">
    <cfRule type="expression" dxfId="10" priority="16">
      <formula>$L$25&lt;&gt;"○"</formula>
    </cfRule>
  </conditionalFormatting>
  <conditionalFormatting sqref="A26:K26">
    <cfRule type="expression" dxfId="9" priority="15">
      <formula>$L$26&lt;&gt;"○"</formula>
    </cfRule>
  </conditionalFormatting>
  <conditionalFormatting sqref="A27:K27">
    <cfRule type="expression" dxfId="8" priority="14">
      <formula>$L$27&lt;&gt;"○"</formula>
    </cfRule>
  </conditionalFormatting>
  <conditionalFormatting sqref="A28:K28">
    <cfRule type="expression" dxfId="7" priority="13">
      <formula>$L$28&lt;&gt;"○"</formula>
    </cfRule>
  </conditionalFormatting>
  <conditionalFormatting sqref="A29:K30">
    <cfRule type="expression" dxfId="6" priority="12">
      <formula>$L$29&lt;&gt;"○"</formula>
    </cfRule>
  </conditionalFormatting>
  <conditionalFormatting sqref="A31:K31">
    <cfRule type="expression" dxfId="5" priority="11">
      <formula>$L$31&lt;&gt;"○"</formula>
    </cfRule>
  </conditionalFormatting>
  <conditionalFormatting sqref="A32:K32">
    <cfRule type="expression" dxfId="4" priority="9">
      <formula>$L$32&lt;&gt;"○"</formula>
    </cfRule>
  </conditionalFormatting>
  <conditionalFormatting sqref="A33:K33">
    <cfRule type="expression" dxfId="3" priority="8">
      <formula>$L$33&lt;&gt;"○"</formula>
    </cfRule>
  </conditionalFormatting>
  <conditionalFormatting sqref="A34:K34">
    <cfRule type="expression" dxfId="2" priority="7">
      <formula>$L$34&lt;&gt;"○"</formula>
    </cfRule>
  </conditionalFormatting>
  <conditionalFormatting sqref="A35:K36">
    <cfRule type="expression" dxfId="1" priority="6">
      <formula>$L$35&lt;&gt;"○"</formula>
    </cfRule>
  </conditionalFormatting>
  <conditionalFormatting sqref="G18">
    <cfRule type="expression" dxfId="0" priority="3">
      <formula>$L$17&lt;&gt;"○"</formula>
    </cfRule>
  </conditionalFormatting>
  <pageMargins left="0.7" right="0.39370078740157483" top="0.91" bottom="0.39370078740157483" header="0.56000000000000005" footer="0.51181102362204722"/>
  <pageSetup paperSize="9" scale="66" orientation="portrait" horizontalDpi="300" verticalDpi="300" r:id="rId1"/>
  <headerFooter alignWithMargins="0">
    <oddHeader>&amp;L&amp;"ＭＳ 明朝,標準"第１号様式</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K45"/>
  <sheetViews>
    <sheetView workbookViewId="0">
      <selection activeCell="K15" sqref="K15"/>
    </sheetView>
  </sheetViews>
  <sheetFormatPr defaultRowHeight="13"/>
  <cols>
    <col min="1" max="1" width="4.08984375" style="184" customWidth="1"/>
    <col min="2" max="2" width="6.90625" customWidth="1"/>
    <col min="9" max="9" width="36.08984375" customWidth="1"/>
    <col min="11" max="11" width="8.7265625" customWidth="1"/>
  </cols>
  <sheetData>
    <row r="1" spans="1:11">
      <c r="A1" s="184" t="s">
        <v>633</v>
      </c>
    </row>
    <row r="2" spans="1:11" s="184" customFormat="1"/>
    <row r="3" spans="1:11">
      <c r="B3" s="1023" t="s">
        <v>634</v>
      </c>
      <c r="C3" s="1023"/>
      <c r="D3" s="1023"/>
      <c r="E3" s="1023"/>
      <c r="F3" s="1023"/>
      <c r="G3" s="1023"/>
      <c r="H3" s="1023"/>
      <c r="I3" s="1023"/>
      <c r="J3" s="1023"/>
      <c r="K3" s="1023"/>
    </row>
    <row r="4" spans="1:11" s="184" customFormat="1"/>
    <row r="5" spans="1:11">
      <c r="J5" s="353" t="s">
        <v>669</v>
      </c>
      <c r="K5" s="150"/>
    </row>
    <row r="7" spans="1:11">
      <c r="H7" s="184" t="s">
        <v>671</v>
      </c>
      <c r="I7" s="265" t="e">
        <f>VLOOKUP(I8,民間保育所一覧!B1:D25,2,FALSE)</f>
        <v>#N/A</v>
      </c>
      <c r="J7" s="265"/>
      <c r="K7" s="265"/>
    </row>
    <row r="8" spans="1:11">
      <c r="H8" s="184" t="s">
        <v>672</v>
      </c>
      <c r="I8" s="1027" t="e">
        <f>VLOOKUP(説明等!C5,民間保育所一覧!A1:D25,2,FALSE)</f>
        <v>#N/A</v>
      </c>
      <c r="J8" s="1027"/>
      <c r="K8" s="1027"/>
    </row>
    <row r="9" spans="1:11">
      <c r="H9" s="184" t="s">
        <v>635</v>
      </c>
      <c r="I9" s="265" t="e">
        <f>VLOOKUP(I8,民間保育所一覧!B1:D25,3,FALSE)</f>
        <v>#N/A</v>
      </c>
      <c r="J9" s="265"/>
      <c r="K9" s="265"/>
    </row>
    <row r="10" spans="1:11">
      <c r="B10" s="189"/>
      <c r="C10" s="189"/>
    </row>
    <row r="11" spans="1:11">
      <c r="B11" s="50" t="s">
        <v>675</v>
      </c>
      <c r="C11" s="50"/>
    </row>
    <row r="12" spans="1:11" s="184" customFormat="1">
      <c r="B12" s="189"/>
      <c r="C12" s="189"/>
    </row>
    <row r="14" spans="1:11">
      <c r="B14" s="182" t="s">
        <v>667</v>
      </c>
      <c r="C14" s="1024" t="s">
        <v>636</v>
      </c>
      <c r="D14" s="1024"/>
      <c r="E14" s="1024"/>
      <c r="F14" s="1024"/>
      <c r="G14" s="1024"/>
      <c r="H14" s="1024"/>
      <c r="I14" s="1024"/>
      <c r="J14" s="1024"/>
      <c r="K14" s="182" t="s">
        <v>668</v>
      </c>
    </row>
    <row r="15" spans="1:11">
      <c r="B15" s="210">
        <v>1</v>
      </c>
      <c r="C15" s="1026" t="s">
        <v>637</v>
      </c>
      <c r="D15" s="1026"/>
      <c r="E15" s="1026"/>
      <c r="F15" s="1026"/>
      <c r="G15" s="1026"/>
      <c r="H15" s="1026"/>
      <c r="I15" s="1026"/>
      <c r="J15" s="1026"/>
      <c r="K15" s="770" t="s">
        <v>676</v>
      </c>
    </row>
    <row r="16" spans="1:11">
      <c r="B16" s="183">
        <v>2</v>
      </c>
      <c r="C16" s="1025" t="s">
        <v>640</v>
      </c>
      <c r="D16" s="1025"/>
      <c r="E16" s="1025"/>
      <c r="F16" s="1025"/>
      <c r="G16" s="1025"/>
      <c r="H16" s="1025"/>
      <c r="I16" s="1025"/>
      <c r="J16" s="1025"/>
      <c r="K16" s="144" t="s">
        <v>676</v>
      </c>
    </row>
    <row r="17" spans="2:11">
      <c r="B17" s="183">
        <v>3</v>
      </c>
      <c r="C17" s="1025" t="s">
        <v>641</v>
      </c>
      <c r="D17" s="1025"/>
      <c r="E17" s="1025"/>
      <c r="F17" s="1025"/>
      <c r="G17" s="1025"/>
      <c r="H17" s="1025"/>
      <c r="I17" s="1025"/>
      <c r="J17" s="1025"/>
      <c r="K17" s="928" t="s">
        <v>676</v>
      </c>
    </row>
    <row r="18" spans="2:11">
      <c r="B18" s="183">
        <v>4</v>
      </c>
      <c r="C18" s="1022" t="s">
        <v>638</v>
      </c>
      <c r="D18" s="1022"/>
      <c r="E18" s="1022"/>
      <c r="F18" s="1022"/>
      <c r="G18" s="1022"/>
      <c r="H18" s="1022"/>
      <c r="I18" s="1022"/>
      <c r="J18" s="1022"/>
      <c r="K18" s="928" t="s">
        <v>676</v>
      </c>
    </row>
    <row r="19" spans="2:11">
      <c r="B19" s="183">
        <v>5</v>
      </c>
      <c r="C19" s="1022" t="s">
        <v>639</v>
      </c>
      <c r="D19" s="1022"/>
      <c r="E19" s="1022"/>
      <c r="F19" s="1022"/>
      <c r="G19" s="1022"/>
      <c r="H19" s="1022"/>
      <c r="I19" s="1022"/>
      <c r="J19" s="1022"/>
      <c r="K19" s="928" t="s">
        <v>676</v>
      </c>
    </row>
    <row r="20" spans="2:11">
      <c r="B20" s="183">
        <v>6</v>
      </c>
      <c r="C20" s="1022" t="s">
        <v>642</v>
      </c>
      <c r="D20" s="1022"/>
      <c r="E20" s="1022"/>
      <c r="F20" s="1022"/>
      <c r="G20" s="1022"/>
      <c r="H20" s="1022"/>
      <c r="I20" s="1022"/>
      <c r="J20" s="1022"/>
      <c r="K20" s="928" t="s">
        <v>676</v>
      </c>
    </row>
    <row r="21" spans="2:11">
      <c r="B21" s="183">
        <v>7</v>
      </c>
      <c r="C21" s="1022" t="s">
        <v>643</v>
      </c>
      <c r="D21" s="1022"/>
      <c r="E21" s="1022"/>
      <c r="F21" s="1022"/>
      <c r="G21" s="1022"/>
      <c r="H21" s="1022"/>
      <c r="I21" s="1022"/>
      <c r="J21" s="1022"/>
      <c r="K21" s="918" t="s">
        <v>676</v>
      </c>
    </row>
    <row r="22" spans="2:11">
      <c r="B22" s="183">
        <v>8</v>
      </c>
      <c r="C22" s="1022" t="s">
        <v>644</v>
      </c>
      <c r="D22" s="1022"/>
      <c r="E22" s="1022"/>
      <c r="F22" s="1022"/>
      <c r="G22" s="1022"/>
      <c r="H22" s="1022"/>
      <c r="I22" s="1022"/>
      <c r="J22" s="1022"/>
      <c r="K22" s="918" t="s">
        <v>676</v>
      </c>
    </row>
    <row r="23" spans="2:11">
      <c r="B23" s="183">
        <v>9</v>
      </c>
      <c r="C23" s="1022" t="s">
        <v>645</v>
      </c>
      <c r="D23" s="1022"/>
      <c r="E23" s="1022"/>
      <c r="F23" s="1022"/>
      <c r="G23" s="1022"/>
      <c r="H23" s="1022"/>
      <c r="I23" s="1022"/>
      <c r="J23" s="1022"/>
      <c r="K23" s="918" t="s">
        <v>676</v>
      </c>
    </row>
    <row r="24" spans="2:11">
      <c r="B24" s="183">
        <v>10</v>
      </c>
      <c r="C24" s="1022" t="s">
        <v>646</v>
      </c>
      <c r="D24" s="1022"/>
      <c r="E24" s="1022"/>
      <c r="F24" s="1022"/>
      <c r="G24" s="1022"/>
      <c r="H24" s="1022"/>
      <c r="I24" s="1022"/>
      <c r="J24" s="1022"/>
      <c r="K24" s="918" t="s">
        <v>676</v>
      </c>
    </row>
    <row r="25" spans="2:11">
      <c r="B25" s="183">
        <v>11</v>
      </c>
      <c r="C25" s="1022" t="s">
        <v>647</v>
      </c>
      <c r="D25" s="1022"/>
      <c r="E25" s="1022"/>
      <c r="F25" s="1022"/>
      <c r="G25" s="1022"/>
      <c r="H25" s="1022"/>
      <c r="I25" s="1022"/>
      <c r="J25" s="1022"/>
      <c r="K25" s="918" t="s">
        <v>676</v>
      </c>
    </row>
    <row r="26" spans="2:11">
      <c r="B26" s="183">
        <v>12</v>
      </c>
      <c r="C26" s="1022" t="s">
        <v>648</v>
      </c>
      <c r="D26" s="1022"/>
      <c r="E26" s="1022"/>
      <c r="F26" s="1022"/>
      <c r="G26" s="1022"/>
      <c r="H26" s="1022"/>
      <c r="I26" s="1022"/>
      <c r="J26" s="1022"/>
      <c r="K26" s="917" t="s">
        <v>676</v>
      </c>
    </row>
    <row r="27" spans="2:11">
      <c r="B27" s="210">
        <v>13</v>
      </c>
      <c r="C27" s="1021" t="s">
        <v>649</v>
      </c>
      <c r="D27" s="1021"/>
      <c r="E27" s="1021"/>
      <c r="F27" s="1021"/>
      <c r="G27" s="1021"/>
      <c r="H27" s="1021"/>
      <c r="I27" s="1021"/>
      <c r="J27" s="1021"/>
      <c r="K27" s="770" t="s">
        <v>676</v>
      </c>
    </row>
    <row r="28" spans="2:11">
      <c r="B28" s="210">
        <v>14</v>
      </c>
      <c r="C28" s="1021" t="s">
        <v>650</v>
      </c>
      <c r="D28" s="1021"/>
      <c r="E28" s="1021"/>
      <c r="F28" s="1021"/>
      <c r="G28" s="1021"/>
      <c r="H28" s="1021"/>
      <c r="I28" s="1021"/>
      <c r="J28" s="1021"/>
      <c r="K28" s="354" t="s">
        <v>676</v>
      </c>
    </row>
    <row r="29" spans="2:11">
      <c r="B29" s="210">
        <v>15</v>
      </c>
      <c r="C29" s="1021" t="s">
        <v>651</v>
      </c>
      <c r="D29" s="1021"/>
      <c r="E29" s="1021"/>
      <c r="F29" s="1021"/>
      <c r="G29" s="1021"/>
      <c r="H29" s="1021"/>
      <c r="I29" s="1021"/>
      <c r="J29" s="1021"/>
      <c r="K29" s="354" t="s">
        <v>676</v>
      </c>
    </row>
    <row r="30" spans="2:11">
      <c r="B30" s="183">
        <v>16</v>
      </c>
      <c r="C30" s="1022" t="s">
        <v>652</v>
      </c>
      <c r="D30" s="1022"/>
      <c r="E30" s="1022"/>
      <c r="F30" s="1022"/>
      <c r="G30" s="1022"/>
      <c r="H30" s="1022"/>
      <c r="I30" s="1022"/>
      <c r="J30" s="1022"/>
      <c r="K30" s="911" t="s">
        <v>676</v>
      </c>
    </row>
    <row r="31" spans="2:11">
      <c r="B31" s="210">
        <v>17</v>
      </c>
      <c r="C31" s="1021" t="s">
        <v>653</v>
      </c>
      <c r="D31" s="1021"/>
      <c r="E31" s="1021"/>
      <c r="F31" s="1021"/>
      <c r="G31" s="1021"/>
      <c r="H31" s="1021"/>
      <c r="I31" s="1021"/>
      <c r="J31" s="1021"/>
      <c r="K31" s="770" t="s">
        <v>676</v>
      </c>
    </row>
    <row r="32" spans="2:11">
      <c r="B32" s="183">
        <v>18</v>
      </c>
      <c r="C32" s="1019" t="s">
        <v>654</v>
      </c>
      <c r="D32" s="1019"/>
      <c r="E32" s="1019"/>
      <c r="F32" s="1019"/>
      <c r="G32" s="1019"/>
      <c r="H32" s="1019"/>
      <c r="I32" s="1019"/>
      <c r="J32" s="1019"/>
      <c r="K32" s="911" t="s">
        <v>676</v>
      </c>
    </row>
    <row r="33" spans="2:11">
      <c r="B33" s="183">
        <v>19</v>
      </c>
      <c r="C33" s="1019" t="s">
        <v>655</v>
      </c>
      <c r="D33" s="1019"/>
      <c r="E33" s="1019"/>
      <c r="F33" s="1019"/>
      <c r="G33" s="1019"/>
      <c r="H33" s="1019"/>
      <c r="I33" s="1019"/>
      <c r="J33" s="1019"/>
      <c r="K33" s="911" t="s">
        <v>676</v>
      </c>
    </row>
    <row r="34" spans="2:11">
      <c r="B34" s="183">
        <v>20</v>
      </c>
      <c r="C34" s="1019" t="s">
        <v>656</v>
      </c>
      <c r="D34" s="1019"/>
      <c r="E34" s="1019"/>
      <c r="F34" s="1019"/>
      <c r="G34" s="1019"/>
      <c r="H34" s="1019"/>
      <c r="I34" s="1019"/>
      <c r="J34" s="1019"/>
      <c r="K34" s="918" t="s">
        <v>676</v>
      </c>
    </row>
    <row r="35" spans="2:11">
      <c r="B35" s="183">
        <v>21</v>
      </c>
      <c r="C35" s="1019" t="s">
        <v>657</v>
      </c>
      <c r="D35" s="1019"/>
      <c r="E35" s="1019"/>
      <c r="F35" s="1019"/>
      <c r="G35" s="1019"/>
      <c r="H35" s="1019"/>
      <c r="I35" s="1019"/>
      <c r="J35" s="1019"/>
      <c r="K35" s="918" t="s">
        <v>676</v>
      </c>
    </row>
    <row r="36" spans="2:11">
      <c r="B36" s="183">
        <v>22</v>
      </c>
      <c r="C36" s="1019" t="s">
        <v>658</v>
      </c>
      <c r="D36" s="1019"/>
      <c r="E36" s="1019"/>
      <c r="F36" s="1019"/>
      <c r="G36" s="1019"/>
      <c r="H36" s="1019"/>
      <c r="I36" s="1019"/>
      <c r="J36" s="1019"/>
      <c r="K36" s="918" t="s">
        <v>676</v>
      </c>
    </row>
    <row r="37" spans="2:11">
      <c r="B37" s="183">
        <v>23</v>
      </c>
      <c r="C37" s="1019" t="s">
        <v>508</v>
      </c>
      <c r="D37" s="1019"/>
      <c r="E37" s="1019"/>
      <c r="F37" s="1019"/>
      <c r="G37" s="1019"/>
      <c r="H37" s="1019"/>
      <c r="I37" s="1019"/>
      <c r="J37" s="1019"/>
      <c r="K37" s="918" t="s">
        <v>676</v>
      </c>
    </row>
    <row r="38" spans="2:11">
      <c r="B38" s="183">
        <v>24</v>
      </c>
      <c r="C38" s="1019" t="s">
        <v>659</v>
      </c>
      <c r="D38" s="1019"/>
      <c r="E38" s="1019"/>
      <c r="F38" s="1019"/>
      <c r="G38" s="1019"/>
      <c r="H38" s="1019"/>
      <c r="I38" s="1019"/>
      <c r="J38" s="1019"/>
      <c r="K38" s="918" t="s">
        <v>676</v>
      </c>
    </row>
    <row r="39" spans="2:11">
      <c r="B39" s="183">
        <v>25</v>
      </c>
      <c r="C39" s="1019" t="s">
        <v>660</v>
      </c>
      <c r="D39" s="1019"/>
      <c r="E39" s="1019"/>
      <c r="F39" s="1019"/>
      <c r="G39" s="1019"/>
      <c r="H39" s="1019"/>
      <c r="I39" s="1019"/>
      <c r="J39" s="1019"/>
      <c r="K39" s="918" t="s">
        <v>676</v>
      </c>
    </row>
    <row r="40" spans="2:11">
      <c r="B40" s="183">
        <v>26</v>
      </c>
      <c r="C40" s="1019" t="s">
        <v>661</v>
      </c>
      <c r="D40" s="1019"/>
      <c r="E40" s="1019"/>
      <c r="F40" s="1019"/>
      <c r="G40" s="1019"/>
      <c r="H40" s="1019"/>
      <c r="I40" s="1019"/>
      <c r="J40" s="1019"/>
      <c r="K40" s="918" t="s">
        <v>676</v>
      </c>
    </row>
    <row r="41" spans="2:11">
      <c r="B41" s="183">
        <v>27</v>
      </c>
      <c r="C41" s="1019" t="s">
        <v>662</v>
      </c>
      <c r="D41" s="1019"/>
      <c r="E41" s="1019"/>
      <c r="F41" s="1019"/>
      <c r="G41" s="1019"/>
      <c r="H41" s="1019"/>
      <c r="I41" s="1019"/>
      <c r="J41" s="1019"/>
      <c r="K41" s="918" t="s">
        <v>676</v>
      </c>
    </row>
    <row r="42" spans="2:11">
      <c r="B42" s="183">
        <v>28</v>
      </c>
      <c r="C42" s="1019" t="s">
        <v>663</v>
      </c>
      <c r="D42" s="1019"/>
      <c r="E42" s="1019"/>
      <c r="F42" s="1019"/>
      <c r="G42" s="1019"/>
      <c r="H42" s="1019"/>
      <c r="I42" s="1019"/>
      <c r="J42" s="1019"/>
      <c r="K42" s="918" t="s">
        <v>676</v>
      </c>
    </row>
    <row r="43" spans="2:11">
      <c r="B43" s="210">
        <v>29</v>
      </c>
      <c r="C43" s="1020" t="s">
        <v>664</v>
      </c>
      <c r="D43" s="1020"/>
      <c r="E43" s="1020"/>
      <c r="F43" s="1020"/>
      <c r="G43" s="1020"/>
      <c r="H43" s="1020"/>
      <c r="I43" s="1020"/>
      <c r="J43" s="1020"/>
      <c r="K43" s="770" t="s">
        <v>676</v>
      </c>
    </row>
    <row r="44" spans="2:11">
      <c r="B44" s="183">
        <v>30</v>
      </c>
      <c r="C44" s="1019" t="s">
        <v>665</v>
      </c>
      <c r="D44" s="1019"/>
      <c r="E44" s="1019"/>
      <c r="F44" s="1019"/>
      <c r="G44" s="1019"/>
      <c r="H44" s="1019"/>
      <c r="I44" s="1019"/>
      <c r="J44" s="1019"/>
      <c r="K44" s="918" t="s">
        <v>676</v>
      </c>
    </row>
    <row r="45" spans="2:11">
      <c r="B45" s="183">
        <v>31</v>
      </c>
      <c r="C45" s="1019" t="s">
        <v>666</v>
      </c>
      <c r="D45" s="1019"/>
      <c r="E45" s="1019"/>
      <c r="F45" s="1019"/>
      <c r="G45" s="1019"/>
      <c r="H45" s="1019"/>
      <c r="I45" s="1019"/>
      <c r="J45" s="1019"/>
      <c r="K45" s="918" t="s">
        <v>676</v>
      </c>
    </row>
  </sheetData>
  <sheetProtection sheet="1" selectLockedCells="1"/>
  <mergeCells count="34">
    <mergeCell ref="C24:J24"/>
    <mergeCell ref="C23:J23"/>
    <mergeCell ref="C22:J22"/>
    <mergeCell ref="C21:J21"/>
    <mergeCell ref="B3:K3"/>
    <mergeCell ref="C14:J14"/>
    <mergeCell ref="C20:J20"/>
    <mergeCell ref="C19:J19"/>
    <mergeCell ref="C18:J18"/>
    <mergeCell ref="C17:J17"/>
    <mergeCell ref="C16:J16"/>
    <mergeCell ref="C15:J15"/>
    <mergeCell ref="I8:K8"/>
    <mergeCell ref="C39:J39"/>
    <mergeCell ref="C40:J40"/>
    <mergeCell ref="C30:J30"/>
    <mergeCell ref="C31:J31"/>
    <mergeCell ref="C32:J32"/>
    <mergeCell ref="C33:J33"/>
    <mergeCell ref="C34:J34"/>
    <mergeCell ref="C35:J35"/>
    <mergeCell ref="C36:J36"/>
    <mergeCell ref="C37:J37"/>
    <mergeCell ref="C38:J38"/>
    <mergeCell ref="C29:J29"/>
    <mergeCell ref="C28:J28"/>
    <mergeCell ref="C27:J27"/>
    <mergeCell ref="C26:J26"/>
    <mergeCell ref="C25:J25"/>
    <mergeCell ref="C41:J41"/>
    <mergeCell ref="C42:J42"/>
    <mergeCell ref="C43:J43"/>
    <mergeCell ref="C44:J44"/>
    <mergeCell ref="C45:J45"/>
  </mergeCells>
  <phoneticPr fontId="2"/>
  <dataValidations count="1">
    <dataValidation type="list" allowBlank="1" showInputMessage="1" showErrorMessage="1" sqref="K15:K45">
      <formula1>"○,-"</formula1>
    </dataValidation>
  </dataValidations>
  <pageMargins left="0.7" right="0.7" top="0.75" bottom="0.75" header="0.3" footer="0.3"/>
  <pageSetup paperSize="9" scale="75"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K135"/>
  <sheetViews>
    <sheetView zoomScale="94" workbookViewId="0">
      <selection activeCell="F11" sqref="F11:H13"/>
    </sheetView>
  </sheetViews>
  <sheetFormatPr defaultRowHeight="13"/>
  <cols>
    <col min="1" max="1" width="1.7265625" style="280" customWidth="1"/>
    <col min="2" max="2" width="17" customWidth="1"/>
    <col min="3" max="3" width="15.6328125" customWidth="1"/>
    <col min="5" max="5" width="18.453125" customWidth="1"/>
    <col min="6" max="6" width="5.6328125" customWidth="1"/>
    <col min="8" max="8" width="20.54296875" customWidth="1"/>
  </cols>
  <sheetData>
    <row r="1" spans="2:11" ht="11" customHeight="1">
      <c r="B1" s="1028" t="s">
        <v>1035</v>
      </c>
      <c r="C1" s="1029"/>
      <c r="D1" s="1029"/>
      <c r="E1" s="1029"/>
      <c r="F1" s="1029"/>
      <c r="G1" s="1029"/>
      <c r="H1" s="1029"/>
      <c r="I1" s="939"/>
      <c r="J1" s="939"/>
      <c r="K1" s="940"/>
    </row>
    <row r="2" spans="2:11" ht="14">
      <c r="B2" s="1030" t="s">
        <v>1036</v>
      </c>
      <c r="C2" s="1031"/>
      <c r="D2" s="1031"/>
      <c r="E2" s="1031"/>
      <c r="F2" s="1031"/>
      <c r="G2" s="1031"/>
      <c r="H2" s="1032"/>
      <c r="I2" s="941"/>
      <c r="J2" s="941"/>
      <c r="K2" s="940"/>
    </row>
    <row r="3" spans="2:11" ht="14">
      <c r="B3" s="966"/>
      <c r="C3" s="951"/>
      <c r="D3" s="951"/>
      <c r="E3" s="951"/>
      <c r="F3" s="951"/>
      <c r="G3" s="951"/>
      <c r="H3" s="972"/>
      <c r="I3" s="942"/>
      <c r="J3" s="942"/>
      <c r="K3" s="957"/>
    </row>
    <row r="4" spans="2:11" ht="14">
      <c r="B4" s="1033">
        <f ca="1">TODAY()</f>
        <v>45861</v>
      </c>
      <c r="C4" s="1034"/>
      <c r="D4" s="1034"/>
      <c r="E4" s="1034"/>
      <c r="F4" s="1034"/>
      <c r="G4" s="1034"/>
      <c r="H4" s="1035"/>
      <c r="I4" s="942"/>
      <c r="J4" s="942"/>
      <c r="K4" s="957"/>
    </row>
    <row r="5" spans="2:11" ht="14">
      <c r="B5" s="967"/>
      <c r="C5" s="952"/>
      <c r="D5" s="952"/>
      <c r="E5" s="952"/>
      <c r="F5" s="952"/>
      <c r="G5" s="952"/>
      <c r="H5" s="973"/>
      <c r="I5" s="942"/>
      <c r="J5" s="942"/>
      <c r="K5" s="957"/>
    </row>
    <row r="6" spans="2:11" ht="14">
      <c r="B6" s="1036" t="s">
        <v>1054</v>
      </c>
      <c r="C6" s="1037"/>
      <c r="D6" s="1037"/>
      <c r="E6" s="1037"/>
      <c r="F6" s="1037"/>
      <c r="G6" s="1037"/>
      <c r="H6" s="1038"/>
      <c r="I6" s="948"/>
      <c r="J6" s="948"/>
      <c r="K6" s="948"/>
    </row>
    <row r="7" spans="2:11" ht="14">
      <c r="B7" s="968"/>
      <c r="C7" s="953"/>
      <c r="D7" s="953"/>
      <c r="E7" s="953"/>
      <c r="F7" s="953"/>
      <c r="G7" s="953"/>
      <c r="H7" s="974"/>
      <c r="I7" s="942"/>
      <c r="J7" s="942"/>
      <c r="K7" s="957"/>
    </row>
    <row r="8" spans="2:11" ht="14" customHeight="1">
      <c r="B8" s="969"/>
      <c r="C8" s="954"/>
      <c r="D8" s="954"/>
      <c r="E8" s="955" t="s">
        <v>1055</v>
      </c>
      <c r="F8" s="1047" t="e">
        <f>VLOOKUP(F11,民間保育所一覧!B1:D25,2,FALSE)</f>
        <v>#N/A</v>
      </c>
      <c r="G8" s="1047"/>
      <c r="H8" s="1048"/>
      <c r="I8" s="942"/>
      <c r="J8" s="942"/>
      <c r="K8" s="957"/>
    </row>
    <row r="9" spans="2:11" ht="14">
      <c r="B9" s="970"/>
      <c r="C9" s="956"/>
      <c r="D9" s="956"/>
      <c r="E9" s="956"/>
      <c r="F9" s="1047"/>
      <c r="G9" s="1047"/>
      <c r="H9" s="1048"/>
      <c r="I9" s="942"/>
      <c r="J9" s="942"/>
      <c r="K9" s="957"/>
    </row>
    <row r="10" spans="2:11" ht="14">
      <c r="B10" s="970"/>
      <c r="C10" s="956"/>
      <c r="D10" s="956"/>
      <c r="E10" s="956"/>
      <c r="F10" s="954"/>
      <c r="G10" s="954"/>
      <c r="H10" s="977"/>
      <c r="I10" s="942"/>
      <c r="J10" s="942"/>
      <c r="K10" s="957"/>
    </row>
    <row r="11" spans="2:11" s="280" customFormat="1" ht="14" customHeight="1">
      <c r="B11" s="969"/>
      <c r="C11" s="955"/>
      <c r="D11" s="955" t="s">
        <v>1037</v>
      </c>
      <c r="E11" s="955" t="s">
        <v>1056</v>
      </c>
      <c r="F11" s="1047" t="e">
        <f>VLOOKUP(説明等!C5,民間保育所一覧!A1:D25,2,FALSE)</f>
        <v>#N/A</v>
      </c>
      <c r="G11" s="1047"/>
      <c r="H11" s="1048"/>
      <c r="I11" s="946"/>
      <c r="J11" s="946"/>
      <c r="K11" s="957"/>
    </row>
    <row r="12" spans="2:11" ht="14">
      <c r="B12" s="970"/>
      <c r="C12" s="956"/>
      <c r="D12" s="956"/>
      <c r="E12" s="956"/>
      <c r="F12" s="1047"/>
      <c r="G12" s="1047"/>
      <c r="H12" s="1048"/>
      <c r="I12" s="949"/>
      <c r="J12" s="949"/>
      <c r="K12" s="957"/>
    </row>
    <row r="13" spans="2:11" s="280" customFormat="1" ht="14">
      <c r="B13" s="970"/>
      <c r="C13" s="956"/>
      <c r="D13" s="956"/>
      <c r="E13" s="956"/>
      <c r="F13" s="1047"/>
      <c r="G13" s="1047"/>
      <c r="H13" s="1048"/>
      <c r="I13" s="947"/>
      <c r="J13" s="947"/>
      <c r="K13" s="957"/>
    </row>
    <row r="14" spans="2:11" ht="14">
      <c r="B14" s="971"/>
      <c r="C14" s="954"/>
      <c r="D14" s="954"/>
      <c r="E14" s="954"/>
      <c r="F14" s="954"/>
      <c r="G14" s="954"/>
      <c r="H14" s="977"/>
      <c r="I14" s="950"/>
      <c r="J14" s="950"/>
      <c r="K14" s="957"/>
    </row>
    <row r="15" spans="2:11" ht="14">
      <c r="B15" s="969"/>
      <c r="C15" s="954"/>
      <c r="D15" s="954"/>
      <c r="E15" s="976" t="s">
        <v>1057</v>
      </c>
      <c r="F15" s="1045" t="e">
        <f>VLOOKUP(F11,民間保育所一覧!B1:D25,3,FALSE)</f>
        <v>#N/A</v>
      </c>
      <c r="G15" s="1045"/>
      <c r="H15" s="1046"/>
      <c r="I15" s="943"/>
      <c r="J15" s="942"/>
      <c r="K15" s="957"/>
    </row>
    <row r="16" spans="2:11" ht="14">
      <c r="B16" s="971"/>
      <c r="C16" s="954"/>
      <c r="D16" s="954"/>
      <c r="E16" s="954"/>
      <c r="F16" s="1045"/>
      <c r="G16" s="1045"/>
      <c r="H16" s="1046"/>
      <c r="I16" s="943"/>
      <c r="J16" s="942"/>
      <c r="K16" s="957"/>
    </row>
    <row r="17" spans="2:11" ht="14">
      <c r="B17" s="1036"/>
      <c r="C17" s="1037"/>
      <c r="D17" s="1037"/>
      <c r="E17" s="1037"/>
      <c r="F17" s="1037"/>
      <c r="G17" s="1037"/>
      <c r="H17" s="1038"/>
      <c r="I17" s="958"/>
      <c r="J17" s="958"/>
      <c r="K17" s="957"/>
    </row>
    <row r="18" spans="2:11" ht="14">
      <c r="B18" s="1036" t="s">
        <v>1061</v>
      </c>
      <c r="C18" s="1037"/>
      <c r="D18" s="1037"/>
      <c r="E18" s="1037"/>
      <c r="F18" s="1037"/>
      <c r="G18" s="1037"/>
      <c r="H18" s="1038"/>
      <c r="I18" s="942"/>
      <c r="J18" s="942"/>
      <c r="K18" s="957"/>
    </row>
    <row r="19" spans="2:11" ht="47" customHeight="1">
      <c r="B19" s="975" t="s">
        <v>1038</v>
      </c>
      <c r="C19" s="1040" t="s">
        <v>1016</v>
      </c>
      <c r="D19" s="1041"/>
      <c r="E19" s="1041"/>
      <c r="F19" s="1041"/>
      <c r="G19" s="1041"/>
      <c r="H19" s="1042"/>
      <c r="I19" s="942"/>
      <c r="J19" s="942"/>
      <c r="K19" s="957"/>
    </row>
    <row r="20" spans="2:11" ht="48.5" customHeight="1">
      <c r="B20" s="965" t="s">
        <v>1039</v>
      </c>
      <c r="C20" s="1043" t="s">
        <v>1058</v>
      </c>
      <c r="D20" s="1043"/>
      <c r="E20" s="1043"/>
      <c r="F20" s="1043"/>
      <c r="G20" s="1043"/>
      <c r="H20" s="1043"/>
      <c r="I20" s="942"/>
      <c r="J20" s="942"/>
      <c r="K20" s="957"/>
    </row>
    <row r="21" spans="2:11" ht="35" customHeight="1">
      <c r="B21" s="964" t="s">
        <v>1040</v>
      </c>
      <c r="C21" s="1044" t="s">
        <v>1059</v>
      </c>
      <c r="D21" s="1044"/>
      <c r="E21" s="1044"/>
      <c r="F21" s="1044"/>
      <c r="G21" s="1044"/>
      <c r="H21" s="1044"/>
      <c r="I21" s="942"/>
      <c r="J21" s="959"/>
      <c r="K21" s="959"/>
    </row>
    <row r="22" spans="2:11" ht="31.5" customHeight="1">
      <c r="B22" s="964" t="s">
        <v>1041</v>
      </c>
      <c r="C22" s="1039" t="e">
        <f>'１号'!K37</f>
        <v>#N/A</v>
      </c>
      <c r="D22" s="1039"/>
      <c r="E22" s="1039"/>
      <c r="F22" s="1039"/>
      <c r="G22" s="1039"/>
      <c r="H22" s="1039"/>
      <c r="I22" s="962"/>
      <c r="J22" s="962"/>
      <c r="K22" s="962"/>
    </row>
    <row r="23" spans="2:11" ht="31.5" customHeight="1">
      <c r="B23" s="964" t="s">
        <v>1042</v>
      </c>
      <c r="C23" s="1039" t="e">
        <f>'１号'!K37</f>
        <v>#N/A</v>
      </c>
      <c r="D23" s="1039"/>
      <c r="E23" s="1039"/>
      <c r="F23" s="1039"/>
      <c r="G23" s="1039"/>
      <c r="H23" s="1039"/>
      <c r="I23" s="962"/>
      <c r="J23" s="962"/>
      <c r="K23" s="962"/>
    </row>
    <row r="24" spans="2:11" ht="31.5" customHeight="1">
      <c r="B24" s="964" t="s">
        <v>1043</v>
      </c>
      <c r="C24" s="1057">
        <v>45748</v>
      </c>
      <c r="D24" s="1057"/>
      <c r="E24" s="1058" t="s">
        <v>1044</v>
      </c>
      <c r="F24" s="1058"/>
      <c r="G24" s="1057">
        <v>46112</v>
      </c>
      <c r="H24" s="1057"/>
      <c r="I24" s="961"/>
      <c r="J24" s="961"/>
      <c r="K24" s="961"/>
    </row>
    <row r="25" spans="2:11" ht="21" customHeight="1">
      <c r="B25" s="1049" t="s">
        <v>1045</v>
      </c>
      <c r="C25" s="1052" t="s">
        <v>1046</v>
      </c>
      <c r="D25" s="1053"/>
      <c r="E25" s="1053" t="s">
        <v>1047</v>
      </c>
      <c r="F25" s="1053"/>
      <c r="G25" s="1050" t="s">
        <v>1053</v>
      </c>
      <c r="H25" s="1051"/>
      <c r="I25" s="960"/>
      <c r="J25" s="960"/>
      <c r="K25" s="945"/>
    </row>
    <row r="26" spans="2:11" ht="21" customHeight="1">
      <c r="B26" s="1049"/>
      <c r="C26" s="1059" t="s">
        <v>1048</v>
      </c>
      <c r="D26" s="1059"/>
      <c r="E26" s="1059"/>
      <c r="F26" s="1059"/>
      <c r="G26" s="1059"/>
      <c r="H26" s="1059"/>
      <c r="I26" s="942"/>
      <c r="J26" s="942"/>
      <c r="K26" s="942"/>
    </row>
    <row r="27" spans="2:11" ht="27" customHeight="1">
      <c r="B27" s="1049" t="s">
        <v>1049</v>
      </c>
      <c r="C27" s="1054" t="s">
        <v>1052</v>
      </c>
      <c r="D27" s="1055"/>
      <c r="E27" s="1055" t="s">
        <v>1050</v>
      </c>
      <c r="F27" s="1055"/>
      <c r="G27" s="1055" t="s">
        <v>1051</v>
      </c>
      <c r="H27" s="1056"/>
      <c r="I27" s="944"/>
      <c r="J27" s="945"/>
      <c r="K27" s="945"/>
    </row>
    <row r="28" spans="2:11" ht="27" customHeight="1">
      <c r="B28" s="1049"/>
      <c r="C28" s="980" t="s">
        <v>1060</v>
      </c>
      <c r="D28" s="978"/>
      <c r="E28" s="979"/>
      <c r="F28" s="979"/>
      <c r="G28" s="979"/>
      <c r="H28" s="979"/>
      <c r="I28" s="963"/>
      <c r="J28" s="963"/>
      <c r="K28" s="945"/>
    </row>
    <row r="29" spans="2:11">
      <c r="B29" s="280"/>
      <c r="C29" s="280"/>
      <c r="D29" s="280"/>
      <c r="E29" s="280"/>
      <c r="F29" s="280"/>
      <c r="G29" s="280"/>
      <c r="H29" s="280"/>
      <c r="I29" s="280"/>
      <c r="J29" s="280"/>
      <c r="K29" s="129"/>
    </row>
    <row r="30" spans="2:11">
      <c r="B30" s="280"/>
      <c r="C30" s="280"/>
      <c r="D30" s="280"/>
      <c r="E30" s="280"/>
      <c r="F30" s="280"/>
      <c r="G30" s="280"/>
      <c r="H30" s="280"/>
      <c r="I30" s="280"/>
      <c r="J30" s="280"/>
      <c r="K30" s="129"/>
    </row>
    <row r="31" spans="2:11">
      <c r="B31" s="280"/>
      <c r="C31" s="280"/>
      <c r="D31" s="280"/>
      <c r="E31" s="280"/>
      <c r="F31" s="280"/>
      <c r="G31" s="280"/>
      <c r="H31" s="280"/>
      <c r="I31" s="280"/>
      <c r="J31" s="280"/>
      <c r="K31" s="129"/>
    </row>
    <row r="32" spans="2:11">
      <c r="B32" s="280"/>
      <c r="C32" s="280"/>
      <c r="D32" s="280"/>
      <c r="E32" s="280"/>
      <c r="F32" s="280"/>
      <c r="G32" s="280"/>
      <c r="H32" s="280"/>
      <c r="I32" s="280"/>
      <c r="J32" s="280"/>
      <c r="K32" s="129"/>
    </row>
    <row r="33" spans="2:11">
      <c r="B33" s="280"/>
      <c r="C33" s="280"/>
      <c r="D33" s="280"/>
      <c r="E33" s="280"/>
      <c r="F33" s="280"/>
      <c r="G33" s="280"/>
      <c r="H33" s="280"/>
      <c r="I33" s="280"/>
      <c r="J33" s="280"/>
      <c r="K33" s="129"/>
    </row>
    <row r="34" spans="2:11">
      <c r="B34" s="280"/>
      <c r="C34" s="280"/>
      <c r="D34" s="280"/>
      <c r="E34" s="280"/>
      <c r="F34" s="280"/>
      <c r="G34" s="280"/>
      <c r="H34" s="280"/>
      <c r="I34" s="280"/>
      <c r="J34" s="280"/>
      <c r="K34" s="129"/>
    </row>
    <row r="35" spans="2:11">
      <c r="B35" s="280"/>
      <c r="C35" s="280"/>
      <c r="D35" s="280"/>
      <c r="E35" s="280"/>
      <c r="F35" s="280"/>
      <c r="G35" s="280"/>
      <c r="H35" s="280"/>
      <c r="I35" s="280"/>
      <c r="J35" s="280"/>
      <c r="K35" s="129"/>
    </row>
    <row r="36" spans="2:11">
      <c r="B36" s="280"/>
      <c r="C36" s="280"/>
      <c r="D36" s="280"/>
      <c r="E36" s="280"/>
      <c r="F36" s="280"/>
      <c r="G36" s="280"/>
      <c r="H36" s="280"/>
      <c r="I36" s="280"/>
      <c r="J36" s="280"/>
      <c r="K36" s="129"/>
    </row>
    <row r="37" spans="2:11">
      <c r="B37" s="280"/>
      <c r="C37" s="280"/>
      <c r="D37" s="280"/>
      <c r="E37" s="280"/>
      <c r="F37" s="280"/>
      <c r="G37" s="280"/>
      <c r="H37" s="280"/>
      <c r="I37" s="280"/>
      <c r="J37" s="280"/>
      <c r="K37" s="129"/>
    </row>
    <row r="38" spans="2:11">
      <c r="B38" s="280"/>
      <c r="C38" s="280"/>
      <c r="D38" s="280"/>
      <c r="E38" s="280"/>
      <c r="F38" s="280"/>
      <c r="G38" s="280"/>
      <c r="H38" s="280"/>
      <c r="I38" s="280"/>
      <c r="J38" s="280"/>
      <c r="K38" s="129"/>
    </row>
    <row r="39" spans="2:11">
      <c r="B39" s="280"/>
      <c r="C39" s="280"/>
      <c r="D39" s="280"/>
      <c r="E39" s="280"/>
      <c r="F39" s="280"/>
      <c r="G39" s="280"/>
      <c r="H39" s="280"/>
      <c r="I39" s="280"/>
      <c r="J39" s="280"/>
      <c r="K39" s="129"/>
    </row>
    <row r="40" spans="2:11">
      <c r="B40" s="280"/>
      <c r="C40" s="280"/>
      <c r="D40" s="280"/>
      <c r="E40" s="280"/>
      <c r="F40" s="280"/>
      <c r="G40" s="280"/>
      <c r="H40" s="280"/>
      <c r="I40" s="280"/>
      <c r="J40" s="280"/>
      <c r="K40" s="129"/>
    </row>
    <row r="41" spans="2:11">
      <c r="B41" s="280"/>
      <c r="C41" s="280"/>
      <c r="D41" s="280"/>
      <c r="E41" s="280"/>
      <c r="F41" s="280"/>
      <c r="G41" s="280"/>
      <c r="H41" s="280"/>
      <c r="I41" s="280"/>
      <c r="J41" s="280"/>
      <c r="K41" s="129"/>
    </row>
    <row r="42" spans="2:11">
      <c r="B42" s="280"/>
      <c r="C42" s="280"/>
      <c r="D42" s="280"/>
      <c r="E42" s="280"/>
      <c r="F42" s="280"/>
      <c r="G42" s="280"/>
      <c r="H42" s="280"/>
      <c r="I42" s="280"/>
      <c r="J42" s="280"/>
      <c r="K42" s="129"/>
    </row>
    <row r="43" spans="2:11">
      <c r="B43" s="280"/>
      <c r="C43" s="280"/>
      <c r="D43" s="280"/>
      <c r="E43" s="280"/>
      <c r="F43" s="280"/>
      <c r="G43" s="280"/>
      <c r="H43" s="280"/>
      <c r="I43" s="280"/>
      <c r="J43" s="280"/>
      <c r="K43" s="129"/>
    </row>
    <row r="44" spans="2:11">
      <c r="B44" s="280"/>
      <c r="C44" s="280"/>
      <c r="D44" s="280"/>
      <c r="E44" s="280"/>
      <c r="F44" s="280"/>
      <c r="G44" s="280"/>
      <c r="H44" s="280"/>
      <c r="I44" s="280"/>
      <c r="J44" s="280"/>
      <c r="K44" s="129"/>
    </row>
    <row r="45" spans="2:11">
      <c r="K45" s="129"/>
    </row>
    <row r="46" spans="2:11">
      <c r="K46" s="129"/>
    </row>
    <row r="47" spans="2:11">
      <c r="K47" s="129"/>
    </row>
    <row r="48" spans="2:11">
      <c r="K48" s="129"/>
    </row>
    <row r="49" spans="11:11">
      <c r="K49" s="129"/>
    </row>
    <row r="50" spans="11:11">
      <c r="K50" s="129"/>
    </row>
    <row r="51" spans="11:11">
      <c r="K51" s="129"/>
    </row>
    <row r="52" spans="11:11">
      <c r="K52" s="129"/>
    </row>
    <row r="53" spans="11:11">
      <c r="K53" s="129"/>
    </row>
    <row r="54" spans="11:11">
      <c r="K54" s="129"/>
    </row>
    <row r="55" spans="11:11">
      <c r="K55" s="129"/>
    </row>
    <row r="56" spans="11:11">
      <c r="K56" s="129"/>
    </row>
    <row r="57" spans="11:11">
      <c r="K57" s="129"/>
    </row>
    <row r="58" spans="11:11">
      <c r="K58" s="129"/>
    </row>
    <row r="59" spans="11:11">
      <c r="K59" s="129"/>
    </row>
    <row r="60" spans="11:11">
      <c r="K60" s="129"/>
    </row>
    <row r="61" spans="11:11">
      <c r="K61" s="129"/>
    </row>
    <row r="62" spans="11:11">
      <c r="K62" s="129"/>
    </row>
    <row r="63" spans="11:11">
      <c r="K63" s="129"/>
    </row>
    <row r="64" spans="11:11">
      <c r="K64" s="129"/>
    </row>
    <row r="65" spans="11:11">
      <c r="K65" s="129"/>
    </row>
    <row r="66" spans="11:11">
      <c r="K66" s="129"/>
    </row>
    <row r="67" spans="11:11">
      <c r="K67" s="129"/>
    </row>
    <row r="68" spans="11:11">
      <c r="K68" s="129"/>
    </row>
    <row r="69" spans="11:11">
      <c r="K69" s="129"/>
    </row>
    <row r="70" spans="11:11">
      <c r="K70" s="129"/>
    </row>
    <row r="71" spans="11:11">
      <c r="K71" s="129"/>
    </row>
    <row r="72" spans="11:11">
      <c r="K72" s="129"/>
    </row>
    <row r="73" spans="11:11">
      <c r="K73" s="129"/>
    </row>
    <row r="74" spans="11:11">
      <c r="K74" s="129"/>
    </row>
    <row r="75" spans="11:11">
      <c r="K75" s="129"/>
    </row>
    <row r="76" spans="11:11">
      <c r="K76" s="129"/>
    </row>
    <row r="77" spans="11:11">
      <c r="K77" s="129"/>
    </row>
    <row r="78" spans="11:11">
      <c r="K78" s="129"/>
    </row>
    <row r="79" spans="11:11">
      <c r="K79" s="129"/>
    </row>
    <row r="80" spans="11:11">
      <c r="K80" s="129"/>
    </row>
    <row r="81" spans="11:11">
      <c r="K81" s="129"/>
    </row>
    <row r="82" spans="11:11">
      <c r="K82" s="129"/>
    </row>
    <row r="83" spans="11:11">
      <c r="K83" s="129"/>
    </row>
    <row r="84" spans="11:11">
      <c r="K84" s="129"/>
    </row>
    <row r="85" spans="11:11">
      <c r="K85" s="129"/>
    </row>
    <row r="86" spans="11:11">
      <c r="K86" s="129"/>
    </row>
    <row r="87" spans="11:11">
      <c r="K87" s="129"/>
    </row>
    <row r="88" spans="11:11">
      <c r="K88" s="129"/>
    </row>
    <row r="89" spans="11:11">
      <c r="K89" s="129"/>
    </row>
    <row r="90" spans="11:11">
      <c r="K90" s="129"/>
    </row>
    <row r="91" spans="11:11">
      <c r="K91" s="129"/>
    </row>
    <row r="92" spans="11:11">
      <c r="K92" s="129"/>
    </row>
    <row r="93" spans="11:11">
      <c r="K93" s="129"/>
    </row>
    <row r="94" spans="11:11">
      <c r="K94" s="129"/>
    </row>
    <row r="95" spans="11:11">
      <c r="K95" s="129"/>
    </row>
    <row r="96" spans="11:11">
      <c r="K96" s="129"/>
    </row>
    <row r="97" spans="11:11">
      <c r="K97" s="129"/>
    </row>
    <row r="98" spans="11:11">
      <c r="K98" s="129"/>
    </row>
    <row r="99" spans="11:11">
      <c r="K99" s="129"/>
    </row>
    <row r="100" spans="11:11">
      <c r="K100" s="129"/>
    </row>
    <row r="101" spans="11:11">
      <c r="K101" s="129"/>
    </row>
    <row r="102" spans="11:11">
      <c r="K102" s="129"/>
    </row>
    <row r="103" spans="11:11">
      <c r="K103" s="129"/>
    </row>
    <row r="104" spans="11:11">
      <c r="K104" s="129"/>
    </row>
    <row r="105" spans="11:11">
      <c r="K105" s="129"/>
    </row>
    <row r="106" spans="11:11">
      <c r="K106" s="129"/>
    </row>
    <row r="107" spans="11:11">
      <c r="K107" s="129"/>
    </row>
    <row r="108" spans="11:11">
      <c r="K108" s="129"/>
    </row>
    <row r="109" spans="11:11">
      <c r="K109" s="129"/>
    </row>
    <row r="110" spans="11:11">
      <c r="K110" s="129"/>
    </row>
    <row r="111" spans="11:11">
      <c r="K111" s="129"/>
    </row>
    <row r="112" spans="11:11">
      <c r="K112" s="129"/>
    </row>
    <row r="113" spans="11:11">
      <c r="K113" s="129"/>
    </row>
    <row r="114" spans="11:11">
      <c r="K114" s="129"/>
    </row>
    <row r="115" spans="11:11">
      <c r="K115" s="129"/>
    </row>
    <row r="116" spans="11:11">
      <c r="K116" s="129"/>
    </row>
    <row r="117" spans="11:11">
      <c r="K117" s="129"/>
    </row>
    <row r="118" spans="11:11">
      <c r="K118" s="129"/>
    </row>
    <row r="119" spans="11:11">
      <c r="K119" s="129"/>
    </row>
    <row r="120" spans="11:11">
      <c r="K120" s="129"/>
    </row>
    <row r="121" spans="11:11">
      <c r="K121" s="129"/>
    </row>
    <row r="122" spans="11:11">
      <c r="K122" s="129"/>
    </row>
    <row r="123" spans="11:11">
      <c r="K123" s="129"/>
    </row>
    <row r="124" spans="11:11">
      <c r="K124" s="129"/>
    </row>
    <row r="125" spans="11:11">
      <c r="K125" s="129"/>
    </row>
    <row r="126" spans="11:11">
      <c r="K126" s="129"/>
    </row>
    <row r="127" spans="11:11">
      <c r="K127" s="129"/>
    </row>
    <row r="128" spans="11:11">
      <c r="K128" s="129"/>
    </row>
    <row r="129" spans="11:11">
      <c r="K129" s="129"/>
    </row>
    <row r="130" spans="11:11">
      <c r="K130" s="129"/>
    </row>
    <row r="131" spans="11:11">
      <c r="K131" s="129"/>
    </row>
    <row r="132" spans="11:11">
      <c r="K132" s="129"/>
    </row>
    <row r="133" spans="11:11">
      <c r="K133" s="129"/>
    </row>
    <row r="134" spans="11:11">
      <c r="K134" s="129"/>
    </row>
    <row r="135" spans="11:11">
      <c r="K135" s="129"/>
    </row>
  </sheetData>
  <sheetProtection sheet="1" objects="1" scenarios="1"/>
  <mergeCells count="26">
    <mergeCell ref="C23:H23"/>
    <mergeCell ref="C24:D24"/>
    <mergeCell ref="E24:F24"/>
    <mergeCell ref="G24:H24"/>
    <mergeCell ref="B25:B26"/>
    <mergeCell ref="E25:F25"/>
    <mergeCell ref="C26:H26"/>
    <mergeCell ref="B27:B28"/>
    <mergeCell ref="G25:H25"/>
    <mergeCell ref="C25:D25"/>
    <mergeCell ref="C27:D27"/>
    <mergeCell ref="E27:F27"/>
    <mergeCell ref="G27:H27"/>
    <mergeCell ref="B1:H1"/>
    <mergeCell ref="B2:H2"/>
    <mergeCell ref="B4:H4"/>
    <mergeCell ref="B6:H6"/>
    <mergeCell ref="C22:H22"/>
    <mergeCell ref="C19:H19"/>
    <mergeCell ref="C20:H20"/>
    <mergeCell ref="C21:H21"/>
    <mergeCell ref="F15:H16"/>
    <mergeCell ref="B17:H17"/>
    <mergeCell ref="B18:H18"/>
    <mergeCell ref="F11:H13"/>
    <mergeCell ref="F8:H9"/>
  </mergeCells>
  <phoneticPr fontId="2"/>
  <dataValidations count="1">
    <dataValidation allowBlank="1" showInputMessage="1" showErrorMessage="1" promptTitle="入力不要です。" prompt="決定より" sqref="D17"/>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G25"/>
  <sheetViews>
    <sheetView zoomScale="93" workbookViewId="0">
      <selection activeCell="I7" sqref="I7"/>
    </sheetView>
  </sheetViews>
  <sheetFormatPr defaultRowHeight="13"/>
  <cols>
    <col min="1" max="1" width="3.6328125" style="280" customWidth="1"/>
    <col min="2" max="2" width="20.1796875" customWidth="1"/>
    <col min="3" max="4" width="16.08984375" customWidth="1"/>
    <col min="5" max="5" width="16.90625" customWidth="1"/>
    <col min="6" max="6" width="14.81640625" customWidth="1"/>
  </cols>
  <sheetData>
    <row r="1" spans="1:7">
      <c r="A1" s="280" t="s">
        <v>1020</v>
      </c>
      <c r="B1" s="280"/>
      <c r="C1" s="280"/>
      <c r="D1" s="280"/>
      <c r="E1" s="280"/>
      <c r="F1" s="280"/>
      <c r="G1" s="280"/>
    </row>
    <row r="2" spans="1:7">
      <c r="B2" s="280"/>
      <c r="C2" s="280"/>
      <c r="D2" s="280"/>
      <c r="E2" s="280"/>
      <c r="F2" s="280"/>
      <c r="G2" s="280"/>
    </row>
    <row r="3" spans="1:7">
      <c r="B3" s="129"/>
      <c r="C3" s="1060" t="s">
        <v>1021</v>
      </c>
      <c r="D3" s="1060"/>
      <c r="E3" s="1060"/>
      <c r="F3" s="129"/>
      <c r="G3" s="280"/>
    </row>
    <row r="4" spans="1:7" s="280" customFormat="1">
      <c r="B4" s="129"/>
      <c r="C4" s="129"/>
      <c r="D4" s="129"/>
      <c r="E4" s="129"/>
      <c r="F4" s="129"/>
    </row>
    <row r="5" spans="1:7">
      <c r="A5" s="129"/>
      <c r="B5" s="936" t="s">
        <v>1028</v>
      </c>
      <c r="C5" s="936"/>
      <c r="D5" s="936"/>
      <c r="E5" s="936"/>
      <c r="F5" s="937" t="s">
        <v>1017</v>
      </c>
      <c r="G5" s="280"/>
    </row>
    <row r="6" spans="1:7">
      <c r="B6" s="926" t="s">
        <v>1022</v>
      </c>
      <c r="C6" s="926" t="s">
        <v>1018</v>
      </c>
      <c r="D6" s="926" t="s">
        <v>1019</v>
      </c>
      <c r="E6" s="926" t="s">
        <v>1023</v>
      </c>
      <c r="F6" s="926" t="s">
        <v>1024</v>
      </c>
      <c r="G6" s="280"/>
    </row>
    <row r="7" spans="1:7" ht="28" customHeight="1">
      <c r="B7" s="929" t="s">
        <v>1016</v>
      </c>
      <c r="C7" s="132" t="e">
        <f>'１号'!K37</f>
        <v>#N/A</v>
      </c>
      <c r="D7" s="938"/>
      <c r="E7" s="132" t="e">
        <f>C7-D7</f>
        <v>#N/A</v>
      </c>
      <c r="F7" s="927"/>
      <c r="G7" s="280"/>
    </row>
    <row r="8" spans="1:7" ht="14.5" customHeight="1">
      <c r="B8" s="928"/>
      <c r="C8" s="132"/>
      <c r="D8" s="938"/>
      <c r="E8" s="132"/>
      <c r="F8" s="927"/>
      <c r="G8" s="280"/>
    </row>
    <row r="9" spans="1:7" ht="14.5" customHeight="1">
      <c r="B9" s="928"/>
      <c r="C9" s="132"/>
      <c r="D9" s="938"/>
      <c r="E9" s="132"/>
      <c r="F9" s="927"/>
      <c r="G9" s="280"/>
    </row>
    <row r="10" spans="1:7" ht="14.5" customHeight="1">
      <c r="B10" s="928"/>
      <c r="C10" s="132"/>
      <c r="D10" s="938"/>
      <c r="E10" s="132"/>
      <c r="F10" s="927"/>
      <c r="G10" s="280"/>
    </row>
    <row r="11" spans="1:7" ht="14.5" customHeight="1">
      <c r="B11" s="928"/>
      <c r="C11" s="132"/>
      <c r="D11" s="938"/>
      <c r="E11" s="132"/>
      <c r="F11" s="927"/>
      <c r="G11" s="280"/>
    </row>
    <row r="12" spans="1:7" ht="14.5" customHeight="1">
      <c r="B12" s="928"/>
      <c r="C12" s="132"/>
      <c r="D12" s="938"/>
      <c r="E12" s="132"/>
      <c r="F12" s="927"/>
      <c r="G12" s="280"/>
    </row>
    <row r="13" spans="1:7" ht="19.5" customHeight="1">
      <c r="B13" s="926" t="s">
        <v>1026</v>
      </c>
      <c r="C13" s="132" t="e">
        <f>SUM(C7:C12)</f>
        <v>#N/A</v>
      </c>
      <c r="D13" s="132">
        <f>SUM(D7:D12)</f>
        <v>0</v>
      </c>
      <c r="E13" s="132" t="e">
        <f>SUM(E7:E12)</f>
        <v>#N/A</v>
      </c>
      <c r="F13" s="935"/>
      <c r="G13" s="280"/>
    </row>
    <row r="14" spans="1:7">
      <c r="B14" s="280"/>
      <c r="C14" s="280"/>
      <c r="D14" s="280"/>
      <c r="E14" s="280"/>
      <c r="F14" s="280"/>
      <c r="G14" s="280"/>
    </row>
    <row r="15" spans="1:7">
      <c r="B15" s="129"/>
      <c r="C15" s="129"/>
      <c r="D15" s="129"/>
      <c r="E15" s="129"/>
      <c r="F15" s="129"/>
      <c r="G15" s="280"/>
    </row>
    <row r="16" spans="1:7">
      <c r="A16" s="129"/>
      <c r="B16" s="936" t="s">
        <v>1029</v>
      </c>
      <c r="C16" s="936"/>
      <c r="D16" s="936"/>
      <c r="E16" s="936"/>
      <c r="F16" s="937" t="s">
        <v>1017</v>
      </c>
      <c r="G16" s="129"/>
    </row>
    <row r="17" spans="2:7">
      <c r="B17" s="926" t="s">
        <v>1022</v>
      </c>
      <c r="C17" s="926" t="s">
        <v>1018</v>
      </c>
      <c r="D17" s="926" t="s">
        <v>1019</v>
      </c>
      <c r="E17" s="926" t="s">
        <v>1023</v>
      </c>
      <c r="F17" s="926" t="s">
        <v>1024</v>
      </c>
      <c r="G17" s="280"/>
    </row>
    <row r="18" spans="2:7" ht="16" customHeight="1">
      <c r="B18" s="55" t="s">
        <v>1025</v>
      </c>
      <c r="C18" s="132" t="e">
        <f>'１号'!K37</f>
        <v>#N/A</v>
      </c>
      <c r="D18" s="938"/>
      <c r="E18" s="132" t="e">
        <f>C18-D18</f>
        <v>#N/A</v>
      </c>
      <c r="F18" s="927"/>
      <c r="G18" s="280"/>
    </row>
    <row r="19" spans="2:7" ht="15" customHeight="1">
      <c r="B19" s="55"/>
      <c r="C19" s="132"/>
      <c r="D19" s="938"/>
      <c r="E19" s="132"/>
      <c r="F19" s="927"/>
      <c r="G19" s="280"/>
    </row>
    <row r="20" spans="2:7" ht="15" customHeight="1">
      <c r="B20" s="55"/>
      <c r="C20" s="132"/>
      <c r="D20" s="938"/>
      <c r="E20" s="132"/>
      <c r="F20" s="927"/>
      <c r="G20" s="280"/>
    </row>
    <row r="21" spans="2:7" ht="15" customHeight="1">
      <c r="B21" s="55"/>
      <c r="C21" s="132"/>
      <c r="D21" s="938"/>
      <c r="E21" s="132"/>
      <c r="F21" s="927"/>
      <c r="G21" s="280"/>
    </row>
    <row r="22" spans="2:7" ht="15" customHeight="1">
      <c r="B22" s="55"/>
      <c r="C22" s="132"/>
      <c r="D22" s="938"/>
      <c r="E22" s="132"/>
      <c r="F22" s="927"/>
      <c r="G22" s="280"/>
    </row>
    <row r="23" spans="2:7" ht="15" customHeight="1">
      <c r="B23" s="55"/>
      <c r="C23" s="132"/>
      <c r="D23" s="938"/>
      <c r="E23" s="132"/>
      <c r="F23" s="927"/>
      <c r="G23" s="280"/>
    </row>
    <row r="24" spans="2:7" ht="19.5" customHeight="1">
      <c r="B24" s="926" t="s">
        <v>1027</v>
      </c>
      <c r="C24" s="132" t="e">
        <f>SUM(C18:C23)</f>
        <v>#N/A</v>
      </c>
      <c r="D24" s="132">
        <f>SUM(D18:D23)</f>
        <v>0</v>
      </c>
      <c r="E24" s="132" t="e">
        <f>SUM(E18:E23)</f>
        <v>#N/A</v>
      </c>
      <c r="F24" s="935"/>
      <c r="G24" s="280"/>
    </row>
    <row r="25" spans="2:7">
      <c r="B25" s="280"/>
      <c r="C25" s="280"/>
      <c r="D25" s="280"/>
      <c r="E25" s="280"/>
      <c r="F25" s="280"/>
      <c r="G25" s="280"/>
    </row>
  </sheetData>
  <sheetProtection sheet="1" objects="1" scenarios="1"/>
  <mergeCells count="1">
    <mergeCell ref="C3:E3"/>
  </mergeCells>
  <phoneticPr fontId="2"/>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O42"/>
  <sheetViews>
    <sheetView workbookViewId="0">
      <selection activeCell="C4" sqref="C4:N9"/>
    </sheetView>
  </sheetViews>
  <sheetFormatPr defaultColWidth="9" defaultRowHeight="13"/>
  <cols>
    <col min="1" max="1" width="4.7265625" style="22" customWidth="1"/>
    <col min="2" max="2" width="12" style="22" customWidth="1"/>
    <col min="3" max="14" width="4.90625" style="22" customWidth="1"/>
    <col min="15" max="15" width="4.81640625" style="22" customWidth="1"/>
    <col min="16" max="16384" width="9" style="22"/>
  </cols>
  <sheetData>
    <row r="1" spans="1:15" ht="12.5" customHeight="1"/>
    <row r="2" spans="1:15" ht="20.149999999999999" customHeight="1">
      <c r="A2" s="154"/>
      <c r="B2" s="22" t="s">
        <v>684</v>
      </c>
    </row>
    <row r="3" spans="1:15" ht="18" customHeight="1">
      <c r="B3" s="287"/>
      <c r="C3" s="288" t="s">
        <v>691</v>
      </c>
      <c r="D3" s="288" t="s">
        <v>446</v>
      </c>
      <c r="E3" s="288" t="s">
        <v>692</v>
      </c>
      <c r="F3" s="288" t="s">
        <v>693</v>
      </c>
      <c r="G3" s="288" t="s">
        <v>694</v>
      </c>
      <c r="H3" s="288" t="s">
        <v>695</v>
      </c>
      <c r="I3" s="288" t="s">
        <v>685</v>
      </c>
      <c r="J3" s="288" t="s">
        <v>686</v>
      </c>
      <c r="K3" s="288" t="s">
        <v>687</v>
      </c>
      <c r="L3" s="288" t="s">
        <v>688</v>
      </c>
      <c r="M3" s="288" t="s">
        <v>689</v>
      </c>
      <c r="N3" s="288" t="s">
        <v>690</v>
      </c>
      <c r="O3" s="288" t="s">
        <v>78</v>
      </c>
    </row>
    <row r="4" spans="1:15" ht="18" customHeight="1">
      <c r="B4" s="287" t="s">
        <v>522</v>
      </c>
      <c r="C4" s="702"/>
      <c r="D4" s="702"/>
      <c r="E4" s="702"/>
      <c r="F4" s="702"/>
      <c r="G4" s="702"/>
      <c r="H4" s="702"/>
      <c r="I4" s="702"/>
      <c r="J4" s="702"/>
      <c r="K4" s="702"/>
      <c r="L4" s="702"/>
      <c r="M4" s="702"/>
      <c r="N4" s="702"/>
      <c r="O4" s="842">
        <f t="shared" ref="O4:O9" si="0">SUM(C4:N4)</f>
        <v>0</v>
      </c>
    </row>
    <row r="5" spans="1:15" ht="18" customHeight="1">
      <c r="B5" s="287" t="s">
        <v>523</v>
      </c>
      <c r="C5" s="702"/>
      <c r="D5" s="702"/>
      <c r="E5" s="702"/>
      <c r="F5" s="702"/>
      <c r="G5" s="702"/>
      <c r="H5" s="702"/>
      <c r="I5" s="702"/>
      <c r="J5" s="702"/>
      <c r="K5" s="702"/>
      <c r="L5" s="702"/>
      <c r="M5" s="702"/>
      <c r="N5" s="702"/>
      <c r="O5" s="842">
        <f t="shared" si="0"/>
        <v>0</v>
      </c>
    </row>
    <row r="6" spans="1:15" ht="18" customHeight="1">
      <c r="B6" s="287" t="s">
        <v>524</v>
      </c>
      <c r="C6" s="702"/>
      <c r="D6" s="702"/>
      <c r="E6" s="702"/>
      <c r="F6" s="702"/>
      <c r="G6" s="702"/>
      <c r="H6" s="702"/>
      <c r="I6" s="702"/>
      <c r="J6" s="702"/>
      <c r="K6" s="702"/>
      <c r="L6" s="702"/>
      <c r="M6" s="702"/>
      <c r="N6" s="702"/>
      <c r="O6" s="842">
        <f t="shared" si="0"/>
        <v>0</v>
      </c>
    </row>
    <row r="7" spans="1:15" ht="18" customHeight="1">
      <c r="B7" s="287" t="s">
        <v>525</v>
      </c>
      <c r="C7" s="702"/>
      <c r="D7" s="702"/>
      <c r="E7" s="702"/>
      <c r="F7" s="702"/>
      <c r="G7" s="702"/>
      <c r="H7" s="702"/>
      <c r="I7" s="702"/>
      <c r="J7" s="702"/>
      <c r="K7" s="702"/>
      <c r="L7" s="702"/>
      <c r="M7" s="702"/>
      <c r="N7" s="702"/>
      <c r="O7" s="842">
        <f t="shared" si="0"/>
        <v>0</v>
      </c>
    </row>
    <row r="8" spans="1:15" ht="18" customHeight="1">
      <c r="B8" s="287" t="s">
        <v>526</v>
      </c>
      <c r="C8" s="702"/>
      <c r="D8" s="702"/>
      <c r="E8" s="702"/>
      <c r="F8" s="702"/>
      <c r="G8" s="702"/>
      <c r="H8" s="702"/>
      <c r="I8" s="702"/>
      <c r="J8" s="702"/>
      <c r="K8" s="702"/>
      <c r="L8" s="702"/>
      <c r="M8" s="702"/>
      <c r="N8" s="702"/>
      <c r="O8" s="842">
        <f t="shared" si="0"/>
        <v>0</v>
      </c>
    </row>
    <row r="9" spans="1:15" ht="18" customHeight="1">
      <c r="B9" s="287" t="s">
        <v>527</v>
      </c>
      <c r="C9" s="702"/>
      <c r="D9" s="702"/>
      <c r="E9" s="702"/>
      <c r="F9" s="702"/>
      <c r="G9" s="702"/>
      <c r="H9" s="702"/>
      <c r="I9" s="702"/>
      <c r="J9" s="702"/>
      <c r="K9" s="702"/>
      <c r="L9" s="702"/>
      <c r="M9" s="702"/>
      <c r="N9" s="702"/>
      <c r="O9" s="842">
        <f t="shared" si="0"/>
        <v>0</v>
      </c>
    </row>
    <row r="10" spans="1:15" ht="18" customHeight="1">
      <c r="B10" s="287" t="s">
        <v>78</v>
      </c>
      <c r="C10" s="287">
        <f>SUM(C4:C9)</f>
        <v>0</v>
      </c>
      <c r="D10" s="287">
        <f t="shared" ref="D10:O10" si="1">SUM(D4:D9)</f>
        <v>0</v>
      </c>
      <c r="E10" s="287">
        <f t="shared" si="1"/>
        <v>0</v>
      </c>
      <c r="F10" s="287">
        <f t="shared" si="1"/>
        <v>0</v>
      </c>
      <c r="G10" s="287">
        <f t="shared" si="1"/>
        <v>0</v>
      </c>
      <c r="H10" s="287">
        <f t="shared" si="1"/>
        <v>0</v>
      </c>
      <c r="I10" s="287">
        <f t="shared" si="1"/>
        <v>0</v>
      </c>
      <c r="J10" s="287">
        <f t="shared" si="1"/>
        <v>0</v>
      </c>
      <c r="K10" s="287">
        <f t="shared" si="1"/>
        <v>0</v>
      </c>
      <c r="L10" s="287">
        <f t="shared" si="1"/>
        <v>0</v>
      </c>
      <c r="M10" s="287">
        <f t="shared" si="1"/>
        <v>0</v>
      </c>
      <c r="N10" s="287">
        <f t="shared" si="1"/>
        <v>0</v>
      </c>
      <c r="O10" s="287">
        <f t="shared" si="1"/>
        <v>0</v>
      </c>
    </row>
    <row r="11" spans="1:15" ht="18" customHeight="1"/>
    <row r="12" spans="1:15" ht="18" customHeight="1">
      <c r="B12" s="151" t="s">
        <v>629</v>
      </c>
      <c r="C12" s="152"/>
      <c r="D12" s="151"/>
      <c r="E12" s="151"/>
      <c r="F12" s="151"/>
      <c r="G12" s="134"/>
    </row>
    <row r="13" spans="1:15" ht="13.5" customHeight="1">
      <c r="B13" s="151"/>
      <c r="C13" s="151" t="s">
        <v>471</v>
      </c>
      <c r="D13" s="151">
        <v>3</v>
      </c>
      <c r="E13" s="151">
        <f t="shared" ref="E13:E18" si="2">ROUNDDOWN(C4/D13,1)</f>
        <v>0</v>
      </c>
      <c r="F13" s="151"/>
      <c r="G13" s="134"/>
    </row>
    <row r="14" spans="1:15" ht="13.5" customHeight="1">
      <c r="B14" s="151"/>
      <c r="C14" s="151" t="s">
        <v>472</v>
      </c>
      <c r="D14" s="151">
        <v>6</v>
      </c>
      <c r="E14" s="151">
        <f t="shared" si="2"/>
        <v>0</v>
      </c>
      <c r="F14" s="151"/>
      <c r="G14" s="134"/>
    </row>
    <row r="15" spans="1:15" ht="13.5" customHeight="1">
      <c r="B15" s="151"/>
      <c r="C15" s="151" t="s">
        <v>473</v>
      </c>
      <c r="D15" s="151">
        <v>6</v>
      </c>
      <c r="E15" s="151">
        <f t="shared" si="2"/>
        <v>0</v>
      </c>
      <c r="F15" s="151"/>
      <c r="G15" s="134"/>
    </row>
    <row r="16" spans="1:15" ht="13.5" customHeight="1">
      <c r="B16" s="151"/>
      <c r="C16" s="151" t="s">
        <v>474</v>
      </c>
      <c r="D16" s="151">
        <v>15</v>
      </c>
      <c r="E16" s="151">
        <f t="shared" si="2"/>
        <v>0</v>
      </c>
      <c r="F16" s="151"/>
      <c r="G16" s="134"/>
    </row>
    <row r="17" spans="1:7" ht="13.5" customHeight="1">
      <c r="B17" s="151"/>
      <c r="C17" s="151" t="s">
        <v>469</v>
      </c>
      <c r="D17" s="151">
        <v>25</v>
      </c>
      <c r="E17" s="151">
        <f t="shared" si="2"/>
        <v>0</v>
      </c>
      <c r="F17" s="151"/>
      <c r="G17" s="134"/>
    </row>
    <row r="18" spans="1:7" ht="13.5" customHeight="1">
      <c r="B18" s="151"/>
      <c r="C18" s="151" t="s">
        <v>470</v>
      </c>
      <c r="D18" s="151">
        <v>25</v>
      </c>
      <c r="E18" s="151">
        <f t="shared" si="2"/>
        <v>0</v>
      </c>
      <c r="F18" s="151"/>
      <c r="G18" s="134"/>
    </row>
    <row r="19" spans="1:7" ht="18" customHeight="1">
      <c r="B19" s="134"/>
      <c r="C19" s="134"/>
      <c r="D19" s="134"/>
      <c r="E19" s="160"/>
      <c r="F19" s="160"/>
      <c r="G19" s="134"/>
    </row>
    <row r="20" spans="1:7" ht="15" customHeight="1">
      <c r="B20" s="151" t="s">
        <v>628</v>
      </c>
      <c r="C20" s="151"/>
      <c r="D20" s="153" t="s">
        <v>475</v>
      </c>
      <c r="E20" s="192">
        <f>ROUND(SUM(E13:E18),0)+2</f>
        <v>2</v>
      </c>
      <c r="F20" s="192"/>
      <c r="G20" s="134"/>
    </row>
    <row r="21" spans="1:7" ht="15" customHeight="1">
      <c r="B21" s="151" t="s">
        <v>476</v>
      </c>
      <c r="C21" s="151"/>
      <c r="D21" s="153"/>
      <c r="E21" s="192">
        <f>E20+1+2</f>
        <v>5</v>
      </c>
      <c r="F21" s="192"/>
      <c r="G21" s="134"/>
    </row>
    <row r="22" spans="1:7" ht="15" customHeight="1">
      <c r="B22" s="151" t="s">
        <v>477</v>
      </c>
      <c r="C22" s="151" t="s">
        <v>478</v>
      </c>
      <c r="D22" s="192">
        <v>3</v>
      </c>
      <c r="E22" s="191">
        <f>ROUND(ROUNDDOWN(SUM(C4:C6)/D22,0),0)+2</f>
        <v>2</v>
      </c>
      <c r="F22" s="191"/>
      <c r="G22" s="160"/>
    </row>
    <row r="23" spans="1:7" ht="18" customHeight="1"/>
    <row r="24" spans="1:7" ht="18" customHeight="1"/>
    <row r="25" spans="1:7" ht="18" customHeight="1"/>
    <row r="26" spans="1:7" ht="18" customHeight="1"/>
    <row r="27" spans="1:7" ht="18" customHeight="1"/>
    <row r="28" spans="1:7" ht="18" customHeight="1"/>
    <row r="29" spans="1:7" ht="18" customHeight="1"/>
    <row r="30" spans="1:7" ht="18" customHeight="1"/>
    <row r="31" spans="1:7" ht="18" customHeight="1"/>
    <row r="32" spans="1:7" ht="18" customHeight="1">
      <c r="A32" s="186"/>
    </row>
    <row r="33" spans="1:1" ht="18" customHeight="1">
      <c r="A33" s="187"/>
    </row>
    <row r="34" spans="1:1" ht="18" customHeight="1"/>
    <row r="35" spans="1:1" ht="18" customHeight="1"/>
    <row r="36" spans="1:1" ht="18" customHeight="1"/>
    <row r="38" spans="1:1">
      <c r="A38" s="156"/>
    </row>
    <row r="40" spans="1:1">
      <c r="A40" s="156"/>
    </row>
    <row r="41" spans="1:1">
      <c r="A41" s="156"/>
    </row>
    <row r="42" spans="1:1">
      <c r="A42" s="156"/>
    </row>
  </sheetData>
  <sheetProtection sheet="1" selectLockedCells="1"/>
  <phoneticPr fontId="2"/>
  <dataValidations count="1">
    <dataValidation type="whole" allowBlank="1" showInputMessage="1" showErrorMessage="1" error="整数のみ入力してください。_x000a_例：1人なら１のみ" sqref="C4:N9">
      <formula1>1</formula1>
      <formula2>1000000</formula2>
    </dataValidation>
  </dataValidations>
  <pageMargins left="0.7" right="0.39370078740157483" top="0.91" bottom="0.39370078740157483" header="0.56000000000000005" footer="0.51181102362204722"/>
  <pageSetup paperSize="9" scale="78" orientation="portrait" horizontalDpi="300" verticalDpi="300" r:id="rId1"/>
  <headerFooter alignWithMargins="0">
    <oddHeader>&amp;L&amp;"ＭＳ 明朝,標準"第１号様式</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16"/>
  <sheetViews>
    <sheetView zoomScale="70" zoomScaleNormal="70" workbookViewId="0">
      <selection activeCell="C6" sqref="C6"/>
    </sheetView>
  </sheetViews>
  <sheetFormatPr defaultColWidth="9.81640625" defaultRowHeight="12"/>
  <cols>
    <col min="1" max="1" width="4.26953125" style="672" customWidth="1"/>
    <col min="2" max="2" width="8" style="672" customWidth="1"/>
    <col min="3" max="4" width="7.90625" style="672" customWidth="1"/>
    <col min="5" max="5" width="3.54296875" style="672" customWidth="1"/>
    <col min="6" max="6" width="4.90625" style="672" customWidth="1"/>
    <col min="7" max="7" width="7.90625" style="672" customWidth="1"/>
    <col min="8" max="16" width="9.81640625" style="672"/>
    <col min="17" max="17" width="10.81640625" style="672" bestFit="1" customWidth="1"/>
    <col min="18" max="19" width="9.81640625" style="672"/>
    <col min="20" max="20" width="10.08984375" style="672" bestFit="1" customWidth="1"/>
    <col min="21" max="16384" width="9.81640625" style="672"/>
  </cols>
  <sheetData>
    <row r="2" spans="2:20" ht="25" customHeight="1">
      <c r="B2" s="1061" t="s">
        <v>905</v>
      </c>
      <c r="C2" s="1061"/>
      <c r="D2" s="1061"/>
      <c r="E2" s="1061"/>
      <c r="F2" s="1061"/>
      <c r="G2" s="1061"/>
      <c r="H2" s="1061"/>
      <c r="I2" s="1061"/>
      <c r="J2" s="1061"/>
      <c r="K2" s="1061"/>
      <c r="L2" s="1061"/>
      <c r="M2" s="1061"/>
      <c r="N2" s="1061"/>
      <c r="O2" s="1061"/>
      <c r="P2" s="1061"/>
      <c r="R2" s="897" t="str">
        <f>説明等!B5</f>
        <v>施設名：</v>
      </c>
      <c r="S2" s="897">
        <f>説明等!C5</f>
        <v>0</v>
      </c>
      <c r="T2" s="897"/>
    </row>
    <row r="3" spans="2:20" ht="18" customHeight="1"/>
    <row r="4" spans="2:20" ht="25" customHeight="1">
      <c r="B4" s="673" t="s">
        <v>891</v>
      </c>
      <c r="C4" s="673"/>
      <c r="D4" s="673"/>
      <c r="E4" s="673"/>
      <c r="F4" s="673"/>
      <c r="G4" s="674"/>
    </row>
    <row r="5" spans="2:20" s="674" customFormat="1" ht="25" customHeight="1">
      <c r="B5" s="675" t="s">
        <v>892</v>
      </c>
      <c r="C5" s="676" t="s">
        <v>893</v>
      </c>
      <c r="D5" s="677" t="s">
        <v>894</v>
      </c>
      <c r="E5" s="678"/>
      <c r="F5" s="1062" t="s">
        <v>895</v>
      </c>
      <c r="G5" s="1063"/>
      <c r="H5" s="675" t="s">
        <v>896</v>
      </c>
      <c r="I5" s="675" t="s">
        <v>897</v>
      </c>
      <c r="J5" s="675" t="s">
        <v>430</v>
      </c>
      <c r="K5" s="675" t="s">
        <v>431</v>
      </c>
      <c r="L5" s="675" t="s">
        <v>432</v>
      </c>
      <c r="M5" s="675" t="s">
        <v>433</v>
      </c>
      <c r="N5" s="675" t="s">
        <v>434</v>
      </c>
      <c r="O5" s="675" t="s">
        <v>310</v>
      </c>
      <c r="P5" s="675" t="s">
        <v>311</v>
      </c>
      <c r="Q5" s="675" t="s">
        <v>312</v>
      </c>
      <c r="R5" s="675" t="s">
        <v>313</v>
      </c>
      <c r="S5" s="675" t="s">
        <v>314</v>
      </c>
      <c r="T5" s="679"/>
    </row>
    <row r="6" spans="2:20" s="674" customFormat="1" ht="65.5" customHeight="1">
      <c r="B6" s="680" t="s">
        <v>898</v>
      </c>
      <c r="C6" s="848"/>
      <c r="D6" s="851">
        <f>児童数!C4</f>
        <v>0</v>
      </c>
      <c r="E6" s="681"/>
      <c r="F6" s="682" t="s">
        <v>899</v>
      </c>
      <c r="G6" s="680" t="s">
        <v>898</v>
      </c>
      <c r="H6" s="849">
        <f>児童数!C4</f>
        <v>0</v>
      </c>
      <c r="I6" s="849">
        <f>児童数!D4</f>
        <v>0</v>
      </c>
      <c r="J6" s="849">
        <f>児童数!E4</f>
        <v>0</v>
      </c>
      <c r="K6" s="849">
        <f>児童数!F4</f>
        <v>0</v>
      </c>
      <c r="L6" s="849">
        <f>児童数!G4</f>
        <v>0</v>
      </c>
      <c r="M6" s="849">
        <f>児童数!H4</f>
        <v>0</v>
      </c>
      <c r="N6" s="849">
        <f>児童数!I4</f>
        <v>0</v>
      </c>
      <c r="O6" s="849">
        <f>児童数!J4</f>
        <v>0</v>
      </c>
      <c r="P6" s="849">
        <f>児童数!K4</f>
        <v>0</v>
      </c>
      <c r="Q6" s="849">
        <f>児童数!L4</f>
        <v>0</v>
      </c>
      <c r="R6" s="849">
        <f>児童数!M4</f>
        <v>0</v>
      </c>
      <c r="S6" s="849">
        <f>児童数!N4</f>
        <v>0</v>
      </c>
      <c r="T6" s="683"/>
    </row>
    <row r="7" spans="2:20" s="674" customFormat="1" ht="25" customHeight="1">
      <c r="E7" s="681"/>
      <c r="F7" s="1062" t="s">
        <v>900</v>
      </c>
      <c r="G7" s="1063"/>
      <c r="H7" s="675" t="str">
        <f>IF(MAX(C6,D6)&lt;(H6),"○","×")</f>
        <v>×</v>
      </c>
      <c r="I7" s="675" t="str">
        <f>IF(MAX(C6,D6)&lt;(I6),"○","×")</f>
        <v>×</v>
      </c>
      <c r="J7" s="675" t="str">
        <f>IF(MAX(C6,D6)&lt;(J6),"○","×")</f>
        <v>×</v>
      </c>
      <c r="K7" s="675" t="str">
        <f>IF(MAX(C6,D6)&lt;(K6),"○","×")</f>
        <v>×</v>
      </c>
      <c r="L7" s="675" t="str">
        <f>IF(MAX(C6,D6)&lt;(L6),"○","×")</f>
        <v>×</v>
      </c>
      <c r="M7" s="675" t="str">
        <f>IF(MAX(C6,D6)&lt;(M6),"○","×")</f>
        <v>×</v>
      </c>
      <c r="N7" s="675" t="str">
        <f>IF(MAX(C6,D6)&lt;(N6),"○","×")</f>
        <v>×</v>
      </c>
      <c r="O7" s="675" t="str">
        <f>IF(MAX(C6,D6)&lt;(O6),"○","×")</f>
        <v>×</v>
      </c>
      <c r="P7" s="675" t="str">
        <f>IF(MAX(C6,D6)&lt;(P6),"○","×")</f>
        <v>×</v>
      </c>
      <c r="Q7" s="675" t="str">
        <f>IF(MAX(C6,D6)&lt;(Q6),"○","×")</f>
        <v>×</v>
      </c>
      <c r="R7" s="675" t="str">
        <f>IF(MAX(C6,D6)&lt;(R6),"○","×")</f>
        <v>×</v>
      </c>
      <c r="S7" s="675" t="str">
        <f>IF(MAX(C6,D6)&lt;(S6),"○","×")</f>
        <v>×</v>
      </c>
      <c r="T7" s="683"/>
    </row>
    <row r="8" spans="2:20" s="674" customFormat="1" ht="85.5" customHeight="1">
      <c r="B8" s="684"/>
      <c r="C8" s="678"/>
      <c r="D8" s="678"/>
      <c r="E8" s="681"/>
      <c r="F8" s="682" t="s">
        <v>901</v>
      </c>
      <c r="G8" s="685" t="s">
        <v>898</v>
      </c>
      <c r="H8" s="686" t="str">
        <f>IF(H7="○",H6-MAX(C6,D6),"-")</f>
        <v>-</v>
      </c>
      <c r="I8" s="686" t="str">
        <f>IF(I7="○",I6-MAX(C6,D6),"-")</f>
        <v>-</v>
      </c>
      <c r="J8" s="686" t="str">
        <f>IF(J7="○",J6-MAX(C6,D6),"-")</f>
        <v>-</v>
      </c>
      <c r="K8" s="686" t="str">
        <f>IF(K7="○",K6-MAX(C6,D6),"-")</f>
        <v>-</v>
      </c>
      <c r="L8" s="686" t="str">
        <f>IF(L7="○",L6-MAX(C6,D6),"-")</f>
        <v>-</v>
      </c>
      <c r="M8" s="686" t="str">
        <f>IF(M7="○",M6-MAX(C6,D6),"-")</f>
        <v>-</v>
      </c>
      <c r="N8" s="686" t="str">
        <f>IF(N7="○",N6-MAX(C6,D6),"-")</f>
        <v>-</v>
      </c>
      <c r="O8" s="686" t="str">
        <f>IF(O7="○",O6-MAX(C6,D6),"-")</f>
        <v>-</v>
      </c>
      <c r="P8" s="686" t="str">
        <f>IF(P7="○",P6-MAX(C6,D6),"-")</f>
        <v>-</v>
      </c>
      <c r="Q8" s="686" t="str">
        <f>IF(Q7="○",Q6-MAX(C6,D6),"-")</f>
        <v>-</v>
      </c>
      <c r="R8" s="686" t="str">
        <f>IF(R7="○",R6-MAX(C6,D6),"-")</f>
        <v>-</v>
      </c>
      <c r="S8" s="686" t="str">
        <f>IF(S7="○",S6-MAX(C6,D6),"-")</f>
        <v>-</v>
      </c>
      <c r="T8" s="683"/>
    </row>
    <row r="9" spans="2:20" s="674" customFormat="1" ht="25" customHeight="1" thickBot="1">
      <c r="E9" s="681"/>
      <c r="F9" s="1064" t="s">
        <v>902</v>
      </c>
      <c r="G9" s="1065"/>
      <c r="H9" s="686" t="str">
        <f>IF(H7="○",ROUNDDOWN((H8)/3,1),"-")</f>
        <v>-</v>
      </c>
      <c r="I9" s="686" t="str">
        <f t="shared" ref="I9:R9" si="0">IF(I7="○",ROUNDDOWN((I8)/3,1),"-")</f>
        <v>-</v>
      </c>
      <c r="J9" s="686" t="str">
        <f t="shared" si="0"/>
        <v>-</v>
      </c>
      <c r="K9" s="686" t="str">
        <f t="shared" si="0"/>
        <v>-</v>
      </c>
      <c r="L9" s="686" t="str">
        <f t="shared" si="0"/>
        <v>-</v>
      </c>
      <c r="M9" s="686" t="str">
        <f t="shared" si="0"/>
        <v>-</v>
      </c>
      <c r="N9" s="686" t="str">
        <f t="shared" si="0"/>
        <v>-</v>
      </c>
      <c r="O9" s="686" t="str">
        <f t="shared" si="0"/>
        <v>-</v>
      </c>
      <c r="P9" s="686" t="str">
        <f t="shared" si="0"/>
        <v>-</v>
      </c>
      <c r="Q9" s="686" t="str">
        <f t="shared" si="0"/>
        <v>-</v>
      </c>
      <c r="R9" s="686" t="str">
        <f t="shared" si="0"/>
        <v>-</v>
      </c>
      <c r="S9" s="686" t="str">
        <f>IF(S7="○",ROUNDDOWN((S8)/3,1),"-")</f>
        <v>-</v>
      </c>
      <c r="T9" s="683"/>
    </row>
    <row r="10" spans="2:20" s="674" customFormat="1" ht="45.75" customHeight="1" thickBot="1">
      <c r="E10" s="678"/>
      <c r="F10" s="678"/>
      <c r="O10" s="677" t="s">
        <v>903</v>
      </c>
      <c r="P10" s="687">
        <f>ROUNDDOWN(MAX(H9:S9)*316402,0)</f>
        <v>0</v>
      </c>
      <c r="Q10" s="677" t="s">
        <v>976</v>
      </c>
      <c r="R10" s="850">
        <f>MIN(6,COUNT(H8:S8))</f>
        <v>0</v>
      </c>
      <c r="S10" s="894" t="s">
        <v>904</v>
      </c>
      <c r="T10" s="898">
        <f>P10*R10</f>
        <v>0</v>
      </c>
    </row>
    <row r="11" spans="2:20" ht="24.75" customHeight="1"/>
    <row r="12" spans="2:20" ht="24.75" customHeight="1"/>
    <row r="13" spans="2:20" ht="24.75" customHeight="1"/>
    <row r="14" spans="2:20" ht="24.75" customHeight="1"/>
    <row r="15" spans="2:20" ht="24.75" customHeight="1"/>
    <row r="16" spans="2:20" ht="24.75" customHeight="1"/>
  </sheetData>
  <sheetProtection sheet="1" selectLockedCells="1"/>
  <mergeCells count="4">
    <mergeCell ref="B2:P2"/>
    <mergeCell ref="F5:G5"/>
    <mergeCell ref="F7:G7"/>
    <mergeCell ref="F9:G9"/>
  </mergeCells>
  <phoneticPr fontId="2"/>
  <dataValidations count="2">
    <dataValidation type="whole" allowBlank="1" showInputMessage="1" showErrorMessage="1" error="整数のみ入力してください。_x000a_例：1人なら１のみ" sqref="C6:D6 H6:S6">
      <formula1>1</formula1>
      <formula2>1000000</formula2>
    </dataValidation>
    <dataValidation type="whole" allowBlank="1" showInputMessage="1" showErrorMessage="1" error="１か月～６か月の間で整数のみ入力してください。_x000a_例：1か月なら１のみ" sqref="R10">
      <formula1>1</formula1>
      <formula2>6</formula2>
    </dataValidation>
  </dataValidations>
  <pageMargins left="0.70866141732283472" right="0.70866141732283472" top="0.74803149606299213" bottom="0.74803149606299213" header="0.31496062992125984" footer="0.31496062992125984"/>
  <pageSetup paperSize="9" scale="7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topLeftCell="C1" zoomScale="84" workbookViewId="0">
      <selection activeCell="H9" sqref="H9:H11"/>
    </sheetView>
  </sheetViews>
  <sheetFormatPr defaultRowHeight="14"/>
  <cols>
    <col min="1" max="1" width="3.90625" style="648" customWidth="1"/>
    <col min="2" max="2" width="6.36328125" style="648" customWidth="1"/>
    <col min="3" max="3" width="14.7265625" style="648" customWidth="1"/>
    <col min="4" max="4" width="13.36328125" style="648" customWidth="1"/>
    <col min="5" max="7" width="18.6328125" style="647" customWidth="1"/>
    <col min="8" max="8" width="8.453125" style="647" customWidth="1"/>
    <col min="9" max="10" width="17.26953125" style="647" customWidth="1"/>
    <col min="11" max="11" width="6.08984375" style="647" customWidth="1"/>
    <col min="12" max="16384" width="8.7265625" style="648"/>
  </cols>
  <sheetData>
    <row r="1" spans="2:11" ht="14.5" customHeight="1">
      <c r="B1" s="646"/>
      <c r="C1" s="646"/>
      <c r="D1" s="646"/>
    </row>
    <row r="2" spans="2:11" ht="16.5">
      <c r="B2" s="1085" t="s">
        <v>890</v>
      </c>
      <c r="C2" s="1085"/>
      <c r="D2" s="1085"/>
      <c r="E2" s="1085"/>
      <c r="F2" s="1085"/>
      <c r="G2" s="1085"/>
      <c r="H2" s="1085"/>
      <c r="I2" s="1085"/>
      <c r="J2" s="1085"/>
      <c r="K2" s="649"/>
    </row>
    <row r="3" spans="2:11" ht="19">
      <c r="B3" s="649"/>
      <c r="C3" s="649"/>
      <c r="D3" s="649"/>
      <c r="E3" s="650"/>
      <c r="F3" s="650"/>
      <c r="G3" s="650"/>
      <c r="H3" s="650"/>
      <c r="I3" s="651" t="s">
        <v>840</v>
      </c>
      <c r="J3" s="907">
        <f>説明等!C5</f>
        <v>0</v>
      </c>
      <c r="K3" s="652"/>
    </row>
    <row r="4" spans="2:11" ht="19">
      <c r="B4" s="653" t="s">
        <v>868</v>
      </c>
      <c r="C4" s="649"/>
      <c r="D4" s="649"/>
      <c r="E4" s="650"/>
      <c r="F4" s="650"/>
      <c r="G4" s="650"/>
      <c r="H4" s="650"/>
      <c r="I4" s="650"/>
      <c r="J4" s="650"/>
      <c r="K4" s="650"/>
    </row>
    <row r="5" spans="2:11" ht="14.25" customHeight="1">
      <c r="B5" s="1086" t="s">
        <v>869</v>
      </c>
      <c r="C5" s="1087"/>
      <c r="D5" s="1092" t="s">
        <v>870</v>
      </c>
      <c r="E5" s="1095" t="s">
        <v>871</v>
      </c>
      <c r="F5" s="1096"/>
      <c r="G5" s="1097"/>
      <c r="H5" s="1098" t="s">
        <v>872</v>
      </c>
      <c r="I5" s="1097" t="s">
        <v>112</v>
      </c>
      <c r="J5" s="1098" t="s">
        <v>873</v>
      </c>
      <c r="K5" s="654"/>
    </row>
    <row r="6" spans="2:11" ht="26">
      <c r="B6" s="1088"/>
      <c r="C6" s="1089"/>
      <c r="D6" s="1093"/>
      <c r="E6" s="655" t="s">
        <v>874</v>
      </c>
      <c r="F6" s="656" t="s">
        <v>875</v>
      </c>
      <c r="G6" s="655" t="s">
        <v>876</v>
      </c>
      <c r="H6" s="1099"/>
      <c r="I6" s="1100"/>
      <c r="J6" s="1099"/>
      <c r="K6" s="654"/>
    </row>
    <row r="7" spans="2:11">
      <c r="B7" s="1088"/>
      <c r="C7" s="1089"/>
      <c r="D7" s="1093"/>
      <c r="E7" s="657" t="s">
        <v>877</v>
      </c>
      <c r="F7" s="657" t="s">
        <v>878</v>
      </c>
      <c r="G7" s="658" t="s">
        <v>879</v>
      </c>
      <c r="H7" s="659" t="s">
        <v>880</v>
      </c>
      <c r="I7" s="658" t="s">
        <v>881</v>
      </c>
      <c r="J7" s="660" t="s">
        <v>882</v>
      </c>
      <c r="K7" s="661"/>
    </row>
    <row r="8" spans="2:11" ht="14.5" thickBot="1">
      <c r="B8" s="1090"/>
      <c r="C8" s="1091"/>
      <c r="D8" s="1094"/>
      <c r="E8" s="662" t="s">
        <v>883</v>
      </c>
      <c r="F8" s="663" t="s">
        <v>883</v>
      </c>
      <c r="G8" s="662" t="s">
        <v>883</v>
      </c>
      <c r="H8" s="664"/>
      <c r="I8" s="663" t="s">
        <v>883</v>
      </c>
      <c r="J8" s="899" t="s">
        <v>883</v>
      </c>
      <c r="K8" s="665"/>
    </row>
    <row r="9" spans="2:11">
      <c r="B9" s="1072"/>
      <c r="C9" s="1070"/>
      <c r="D9" s="852"/>
      <c r="E9" s="1073"/>
      <c r="F9" s="1073"/>
      <c r="G9" s="1076">
        <f>E9-F9</f>
        <v>0</v>
      </c>
      <c r="H9" s="1079"/>
      <c r="I9" s="1082">
        <f>IF(SUM(D9:D11)&gt;=120,ROUNDDOWN(H9*30800,-2),0)</f>
        <v>0</v>
      </c>
      <c r="J9" s="1066">
        <f>MIN(G9,I9)</f>
        <v>0</v>
      </c>
      <c r="K9" s="666"/>
    </row>
    <row r="10" spans="2:11">
      <c r="B10" s="1069"/>
      <c r="C10" s="1070"/>
      <c r="D10" s="852"/>
      <c r="E10" s="1074"/>
      <c r="F10" s="1074"/>
      <c r="G10" s="1077"/>
      <c r="H10" s="1080"/>
      <c r="I10" s="1083"/>
      <c r="J10" s="1067"/>
      <c r="K10" s="666"/>
    </row>
    <row r="11" spans="2:11" ht="14.5" thickBot="1">
      <c r="B11" s="1069"/>
      <c r="C11" s="1070"/>
      <c r="D11" s="852"/>
      <c r="E11" s="1075"/>
      <c r="F11" s="1075"/>
      <c r="G11" s="1078"/>
      <c r="H11" s="1081"/>
      <c r="I11" s="1084"/>
      <c r="J11" s="1068"/>
      <c r="K11" s="666"/>
    </row>
    <row r="12" spans="2:11">
      <c r="B12" s="1071" t="s">
        <v>884</v>
      </c>
      <c r="C12" s="1071"/>
      <c r="D12" s="853">
        <f>SUM(D9:D11)</f>
        <v>0</v>
      </c>
      <c r="E12" s="667"/>
      <c r="F12" s="667"/>
      <c r="G12" s="667"/>
      <c r="H12" s="668"/>
      <c r="I12" s="667"/>
      <c r="J12" s="900"/>
      <c r="K12" s="666"/>
    </row>
    <row r="13" spans="2:11">
      <c r="B13" s="854"/>
      <c r="C13" s="854"/>
      <c r="D13" s="856" t="str">
        <f>IF(SUM(D9:D11)&gt;=120,D9+D10+D11,"補助基準時間を満たしていません。")</f>
        <v>補助基準時間を満たしていません。</v>
      </c>
      <c r="E13" s="666"/>
      <c r="F13" s="666"/>
      <c r="G13" s="666"/>
      <c r="H13" s="855"/>
      <c r="I13" s="666"/>
      <c r="J13" s="666"/>
      <c r="K13" s="666"/>
    </row>
    <row r="14" spans="2:11">
      <c r="B14" s="646"/>
      <c r="C14" s="646"/>
      <c r="D14" s="646"/>
      <c r="E14" s="669"/>
      <c r="F14" s="669"/>
      <c r="G14" s="648"/>
      <c r="H14" s="648"/>
      <c r="I14" s="648"/>
      <c r="J14" s="648"/>
      <c r="K14" s="648"/>
    </row>
    <row r="15" spans="2:11" s="669" customFormat="1" ht="13">
      <c r="B15" s="670" t="s">
        <v>885</v>
      </c>
      <c r="C15" s="670" t="s">
        <v>886</v>
      </c>
    </row>
    <row r="16" spans="2:11" s="669" customFormat="1" ht="13">
      <c r="B16" s="670"/>
      <c r="C16" s="670" t="s">
        <v>887</v>
      </c>
    </row>
    <row r="17" spans="2:11" s="669" customFormat="1" ht="13">
      <c r="B17" s="670"/>
      <c r="C17" s="670" t="s">
        <v>888</v>
      </c>
    </row>
    <row r="18" spans="2:11" s="671" customFormat="1">
      <c r="B18" s="648"/>
      <c r="C18" s="648"/>
      <c r="D18" s="648"/>
      <c r="E18" s="647"/>
      <c r="F18" s="647"/>
      <c r="G18" s="647"/>
      <c r="H18" s="647"/>
      <c r="I18" s="647"/>
      <c r="J18" s="647"/>
      <c r="K18" s="647"/>
    </row>
  </sheetData>
  <sheetProtection sheet="1" selectLockedCells="1"/>
  <mergeCells count="17">
    <mergeCell ref="B2:J2"/>
    <mergeCell ref="B5:C8"/>
    <mergeCell ref="D5:D8"/>
    <mergeCell ref="E5:G5"/>
    <mergeCell ref="H5:H6"/>
    <mergeCell ref="I5:I6"/>
    <mergeCell ref="J5:J6"/>
    <mergeCell ref="J9:J11"/>
    <mergeCell ref="B10:C10"/>
    <mergeCell ref="B11:C11"/>
    <mergeCell ref="B12:C12"/>
    <mergeCell ref="B9:C9"/>
    <mergeCell ref="E9:E11"/>
    <mergeCell ref="F9:F11"/>
    <mergeCell ref="G9:G11"/>
    <mergeCell ref="H9:H11"/>
    <mergeCell ref="I9:I11"/>
  </mergeCells>
  <phoneticPr fontId="2"/>
  <dataValidations count="2">
    <dataValidation allowBlank="1" showInputMessage="1" showErrorMessage="1" error="整数のみ入力してください。" sqref="H9:H11 E9:F11"/>
    <dataValidation type="whole" allowBlank="1" showInputMessage="1" showErrorMessage="1" error="整数のみ入力してください。_x000a_例：1時間なら１のみ" sqref="D9:D11">
      <formula1>1</formula1>
      <formula2>1000000</formula2>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2"/>
  <sheetViews>
    <sheetView topLeftCell="B1" zoomScale="93" workbookViewId="0">
      <selection activeCell="E9" sqref="E9"/>
    </sheetView>
  </sheetViews>
  <sheetFormatPr defaultRowHeight="13" outlineLevelCol="1"/>
  <cols>
    <col min="1" max="1" width="2.90625" style="857" customWidth="1"/>
    <col min="2" max="2" width="4.6328125" style="857" customWidth="1"/>
    <col min="3" max="3" width="22.453125" style="857" customWidth="1"/>
    <col min="4" max="4" width="15.26953125" style="857" customWidth="1"/>
    <col min="5" max="6" width="17.90625" style="857" customWidth="1"/>
    <col min="7" max="7" width="1.90625" style="857" hidden="1" customWidth="1" outlineLevel="1"/>
    <col min="8" max="8" width="5.08984375" style="857" customWidth="1" collapsed="1"/>
    <col min="9" max="9" width="9.6328125" style="857" customWidth="1"/>
    <col min="10" max="14" width="5.90625" style="857" customWidth="1"/>
    <col min="15" max="16" width="7.36328125" style="857" customWidth="1"/>
    <col min="17" max="17" width="7.90625" style="857" customWidth="1"/>
    <col min="18" max="16384" width="8.7265625" style="857"/>
  </cols>
  <sheetData>
    <row r="2" spans="2:17" ht="29.25" customHeight="1">
      <c r="B2" s="1105" t="s">
        <v>1063</v>
      </c>
      <c r="C2" s="1105"/>
      <c r="D2" s="1105"/>
      <c r="E2" s="1105"/>
      <c r="F2" s="1105"/>
      <c r="G2" s="1105"/>
      <c r="H2" s="1105"/>
    </row>
    <row r="3" spans="2:17" ht="16.5" customHeight="1">
      <c r="B3" s="1104" t="s">
        <v>750</v>
      </c>
      <c r="C3" s="1104"/>
      <c r="D3" s="1104"/>
      <c r="E3" s="1104"/>
      <c r="H3" s="858"/>
      <c r="I3" s="859" t="s">
        <v>415</v>
      </c>
      <c r="J3" s="859">
        <v>1</v>
      </c>
      <c r="K3" s="859">
        <v>2</v>
      </c>
      <c r="L3" s="859">
        <v>3</v>
      </c>
      <c r="M3" s="859">
        <v>4</v>
      </c>
      <c r="N3" s="859">
        <v>5</v>
      </c>
      <c r="O3" s="859" t="s">
        <v>416</v>
      </c>
    </row>
    <row r="4" spans="2:17" ht="18" customHeight="1">
      <c r="B4" s="902" t="str">
        <f>説明等!C4</f>
        <v>令和７年度</v>
      </c>
      <c r="C4" s="902"/>
      <c r="D4" s="903" t="s">
        <v>751</v>
      </c>
      <c r="E4" s="860">
        <f>説明等!C5</f>
        <v>0</v>
      </c>
      <c r="F4" s="860"/>
      <c r="G4" s="860"/>
      <c r="H4" s="861"/>
      <c r="I4" s="862">
        <v>1</v>
      </c>
      <c r="J4" s="857">
        <f t="shared" ref="J4:J15" si="0">IF($G$7=$Q$4,(IF(AND(I4&gt;=$E$7,I4&lt;=$F$7),1,IF($E$7&gt;$F$7,IF(OR(I4&gt;=$E$7,I4&lt;=$F$7),1,0),0))),0)</f>
        <v>0</v>
      </c>
      <c r="K4" s="857">
        <f>IF($G$8=$Q$4,(IF(AND(I4&gt;=$E$8,I4&lt;=$F$8),1,IF($E$8&gt;$F$8,IF(OR(I4&gt;=$E$8,I4&lt;=$F$8),1,0),0))),0)</f>
        <v>0</v>
      </c>
      <c r="L4" s="857">
        <f t="shared" ref="L4:L15" si="1">IF($G$9=$Q$4,(IF(AND(I4&gt;=$E$9,I4&lt;=$F$9),1,IF($E$9&gt;$F$9,IF(OR(I4&gt;=$E$9,I4&lt;=$F$9),1,0),0))),0)</f>
        <v>0</v>
      </c>
      <c r="M4" s="857">
        <f t="shared" ref="M4:M15" si="2">IF($G$10=$Q$4,(IF(AND(I4&gt;=$E$10,I4&lt;=$F$10),1,IF($E$10&gt;$F$10,IF(OR(I4&gt;=$E$10,I4&lt;=$F$10),1,0),0))),0)</f>
        <v>0</v>
      </c>
      <c r="N4" s="857">
        <f t="shared" ref="N4:N15" si="3">IF($G$11=$Q$4,(IF(AND(I4&gt;=$E$11,I4&lt;=$F$11),1,IF($E$11&gt;$F$11,IF(OR(I4&gt;=$E$11,I4&lt;=$F$11),1,0),0))),0)</f>
        <v>0</v>
      </c>
      <c r="O4" s="857">
        <f t="shared" ref="O4:O11" si="4">SUM(J4:N4)</f>
        <v>0</v>
      </c>
      <c r="Q4" s="857" t="s">
        <v>426</v>
      </c>
    </row>
    <row r="5" spans="2:17" ht="24" customHeight="1">
      <c r="B5" s="1106" t="s">
        <v>0</v>
      </c>
      <c r="C5" s="1106" t="s" ph="1">
        <v>677</v>
      </c>
      <c r="D5" s="1106" t="s">
        <v>529</v>
      </c>
      <c r="E5" s="1108" t="s">
        <v>995</v>
      </c>
      <c r="F5" s="1109"/>
      <c r="G5" s="1101" t="s">
        <v>566</v>
      </c>
      <c r="H5" s="1103"/>
      <c r="I5" s="862">
        <v>2</v>
      </c>
      <c r="J5" s="857">
        <f t="shared" si="0"/>
        <v>0</v>
      </c>
      <c r="K5" s="857">
        <f t="shared" ref="K5:K15" si="5">IF($G$8=$Q$4,(IF(AND(I5&gt;=$E$8,I5&lt;=$F$8),1,IF($E$8&gt;$F$8,IF(OR(I5&gt;=$E$8,I5&lt;=$F$8),1,0),0))),0)</f>
        <v>0</v>
      </c>
      <c r="L5" s="857">
        <f t="shared" si="1"/>
        <v>0</v>
      </c>
      <c r="M5" s="857">
        <f t="shared" si="2"/>
        <v>0</v>
      </c>
      <c r="N5" s="857">
        <f t="shared" si="3"/>
        <v>0</v>
      </c>
      <c r="O5" s="857">
        <f t="shared" si="4"/>
        <v>0</v>
      </c>
      <c r="Q5" s="857" t="s">
        <v>427</v>
      </c>
    </row>
    <row r="6" spans="2:17" ht="21" customHeight="1" thickBot="1">
      <c r="B6" s="1107"/>
      <c r="C6" s="1107" ph="1"/>
      <c r="D6" s="1107"/>
      <c r="E6" s="863" t="s">
        <v>682</v>
      </c>
      <c r="F6" s="904" t="s">
        <v>683</v>
      </c>
      <c r="G6" s="1102"/>
      <c r="H6" s="1103"/>
      <c r="I6" s="862">
        <v>3</v>
      </c>
      <c r="J6" s="857">
        <f t="shared" si="0"/>
        <v>0</v>
      </c>
      <c r="K6" s="857">
        <f t="shared" si="5"/>
        <v>0</v>
      </c>
      <c r="L6" s="857">
        <f t="shared" si="1"/>
        <v>0</v>
      </c>
      <c r="M6" s="857">
        <f t="shared" si="2"/>
        <v>0</v>
      </c>
      <c r="N6" s="857">
        <f t="shared" si="3"/>
        <v>0</v>
      </c>
      <c r="O6" s="857">
        <f t="shared" si="4"/>
        <v>0</v>
      </c>
    </row>
    <row r="7" spans="2:17" ht="26" customHeight="1" thickTop="1">
      <c r="B7" s="864">
        <v>1</v>
      </c>
      <c r="C7" s="865" ph="1"/>
      <c r="D7" s="866"/>
      <c r="E7" s="867"/>
      <c r="F7" s="867"/>
      <c r="G7" s="901" t="s">
        <v>464</v>
      </c>
      <c r="H7" s="868"/>
      <c r="I7" s="862">
        <v>4</v>
      </c>
      <c r="J7" s="857">
        <f t="shared" si="0"/>
        <v>0</v>
      </c>
      <c r="K7" s="857">
        <f t="shared" si="5"/>
        <v>0</v>
      </c>
      <c r="L7" s="857">
        <f t="shared" si="1"/>
        <v>0</v>
      </c>
      <c r="M7" s="857">
        <f t="shared" si="2"/>
        <v>0</v>
      </c>
      <c r="N7" s="857">
        <f t="shared" si="3"/>
        <v>0</v>
      </c>
      <c r="O7" s="857">
        <f t="shared" si="4"/>
        <v>0</v>
      </c>
    </row>
    <row r="8" spans="2:17" ht="26" customHeight="1">
      <c r="B8" s="869">
        <v>2</v>
      </c>
      <c r="C8" s="870" ph="1"/>
      <c r="D8" s="866"/>
      <c r="E8" s="867"/>
      <c r="F8" s="867"/>
      <c r="G8" s="895" t="s">
        <v>464</v>
      </c>
      <c r="H8" s="868"/>
      <c r="I8" s="862">
        <v>5</v>
      </c>
      <c r="J8" s="857">
        <f t="shared" si="0"/>
        <v>0</v>
      </c>
      <c r="K8" s="857">
        <f t="shared" si="5"/>
        <v>0</v>
      </c>
      <c r="L8" s="857">
        <f t="shared" si="1"/>
        <v>0</v>
      </c>
      <c r="M8" s="857">
        <f t="shared" si="2"/>
        <v>0</v>
      </c>
      <c r="N8" s="857">
        <f t="shared" si="3"/>
        <v>0</v>
      </c>
      <c r="O8" s="857">
        <f t="shared" si="4"/>
        <v>0</v>
      </c>
    </row>
    <row r="9" spans="2:17" ht="26" customHeight="1">
      <c r="B9" s="869">
        <v>3</v>
      </c>
      <c r="C9" s="870" ph="1"/>
      <c r="D9" s="866"/>
      <c r="E9" s="867"/>
      <c r="F9" s="867"/>
      <c r="G9" s="869" t="s">
        <v>464</v>
      </c>
      <c r="H9" s="868"/>
      <c r="I9" s="862">
        <v>6</v>
      </c>
      <c r="J9" s="857">
        <f t="shared" si="0"/>
        <v>0</v>
      </c>
      <c r="K9" s="857">
        <f t="shared" si="5"/>
        <v>0</v>
      </c>
      <c r="L9" s="857">
        <f t="shared" si="1"/>
        <v>0</v>
      </c>
      <c r="M9" s="857">
        <f t="shared" si="2"/>
        <v>0</v>
      </c>
      <c r="N9" s="857">
        <f t="shared" si="3"/>
        <v>0</v>
      </c>
      <c r="O9" s="857">
        <f t="shared" si="4"/>
        <v>0</v>
      </c>
    </row>
    <row r="10" spans="2:17" ht="26" customHeight="1">
      <c r="B10" s="869">
        <v>4</v>
      </c>
      <c r="C10" s="870" ph="1"/>
      <c r="D10" s="866"/>
      <c r="E10" s="867"/>
      <c r="F10" s="867"/>
      <c r="G10" s="869" t="s">
        <v>464</v>
      </c>
      <c r="H10" s="868"/>
      <c r="I10" s="862">
        <v>7</v>
      </c>
      <c r="J10" s="857">
        <f t="shared" si="0"/>
        <v>0</v>
      </c>
      <c r="K10" s="857">
        <f t="shared" si="5"/>
        <v>0</v>
      </c>
      <c r="L10" s="857">
        <f t="shared" si="1"/>
        <v>0</v>
      </c>
      <c r="M10" s="857">
        <f t="shared" si="2"/>
        <v>0</v>
      </c>
      <c r="N10" s="857">
        <f t="shared" si="3"/>
        <v>0</v>
      </c>
      <c r="O10" s="857">
        <f t="shared" si="4"/>
        <v>0</v>
      </c>
    </row>
    <row r="11" spans="2:17" ht="26" customHeight="1">
      <c r="B11" s="869">
        <v>5</v>
      </c>
      <c r="C11" s="870" ph="1"/>
      <c r="D11" s="871"/>
      <c r="E11" s="872"/>
      <c r="F11" s="872"/>
      <c r="G11" s="864" t="s">
        <v>464</v>
      </c>
      <c r="H11" s="868"/>
      <c r="I11" s="862">
        <v>8</v>
      </c>
      <c r="J11" s="857">
        <f t="shared" si="0"/>
        <v>0</v>
      </c>
      <c r="K11" s="857">
        <f t="shared" si="5"/>
        <v>0</v>
      </c>
      <c r="L11" s="857">
        <f t="shared" si="1"/>
        <v>0</v>
      </c>
      <c r="M11" s="857">
        <f t="shared" si="2"/>
        <v>0</v>
      </c>
      <c r="N11" s="857">
        <f t="shared" si="3"/>
        <v>0</v>
      </c>
      <c r="O11" s="857">
        <f t="shared" si="4"/>
        <v>0</v>
      </c>
    </row>
    <row r="12" spans="2:17" ht="16.5" customHeight="1">
      <c r="B12" s="873" t="s">
        <v>991</v>
      </c>
      <c r="C12" s="859"/>
      <c r="D12" s="859"/>
      <c r="E12" s="859"/>
      <c r="F12" s="859"/>
      <c r="G12" s="859"/>
      <c r="H12" s="859"/>
      <c r="I12" s="862">
        <v>9</v>
      </c>
      <c r="J12" s="857">
        <f t="shared" si="0"/>
        <v>0</v>
      </c>
      <c r="K12" s="857">
        <f t="shared" si="5"/>
        <v>0</v>
      </c>
      <c r="L12" s="857">
        <f t="shared" si="1"/>
        <v>0</v>
      </c>
      <c r="M12" s="857">
        <f t="shared" si="2"/>
        <v>0</v>
      </c>
      <c r="N12" s="857">
        <f t="shared" si="3"/>
        <v>0</v>
      </c>
      <c r="O12" s="857">
        <f>SUM(J12:N12)</f>
        <v>0</v>
      </c>
    </row>
    <row r="13" spans="2:17" ht="16" customHeight="1">
      <c r="B13" s="873" t="s">
        <v>992</v>
      </c>
      <c r="C13" s="859"/>
      <c r="D13" s="859"/>
      <c r="E13" s="859"/>
      <c r="F13" s="859"/>
      <c r="G13" s="859"/>
      <c r="H13" s="859"/>
      <c r="I13" s="862">
        <v>10</v>
      </c>
      <c r="J13" s="857">
        <f t="shared" si="0"/>
        <v>0</v>
      </c>
      <c r="K13" s="857">
        <f t="shared" si="5"/>
        <v>0</v>
      </c>
      <c r="L13" s="857">
        <f t="shared" si="1"/>
        <v>0</v>
      </c>
      <c r="M13" s="857">
        <f t="shared" si="2"/>
        <v>0</v>
      </c>
      <c r="N13" s="857">
        <f t="shared" si="3"/>
        <v>0</v>
      </c>
      <c r="O13" s="857">
        <f>SUM(J13:N13)</f>
        <v>0</v>
      </c>
    </row>
    <row r="14" spans="2:17" ht="18" customHeight="1">
      <c r="B14" s="873"/>
      <c r="C14" s="859"/>
      <c r="D14" s="859"/>
      <c r="E14" s="859"/>
      <c r="F14" s="859"/>
      <c r="G14" s="859"/>
      <c r="H14" s="859"/>
      <c r="I14" s="862">
        <v>11</v>
      </c>
      <c r="J14" s="857">
        <f t="shared" si="0"/>
        <v>0</v>
      </c>
      <c r="K14" s="857">
        <f t="shared" si="5"/>
        <v>0</v>
      </c>
      <c r="L14" s="857">
        <f t="shared" si="1"/>
        <v>0</v>
      </c>
      <c r="M14" s="857">
        <f t="shared" si="2"/>
        <v>0</v>
      </c>
      <c r="N14" s="857">
        <f t="shared" si="3"/>
        <v>0</v>
      </c>
      <c r="O14" s="857">
        <f>SUM(J14:N14)</f>
        <v>0</v>
      </c>
    </row>
    <row r="15" spans="2:17" ht="18" customHeight="1" thickBot="1">
      <c r="B15" s="874" t="s">
        <v>1</v>
      </c>
      <c r="I15" s="862">
        <v>12</v>
      </c>
      <c r="J15" s="857">
        <f t="shared" si="0"/>
        <v>0</v>
      </c>
      <c r="K15" s="857">
        <f t="shared" si="5"/>
        <v>0</v>
      </c>
      <c r="L15" s="857">
        <f t="shared" si="1"/>
        <v>0</v>
      </c>
      <c r="M15" s="857">
        <f t="shared" si="2"/>
        <v>0</v>
      </c>
      <c r="N15" s="857">
        <f t="shared" si="3"/>
        <v>0</v>
      </c>
      <c r="O15" s="857">
        <f>SUM(J15:N15)</f>
        <v>0</v>
      </c>
    </row>
    <row r="16" spans="2:17" ht="18" customHeight="1" thickBot="1">
      <c r="B16" s="857" t="s">
        <v>993</v>
      </c>
      <c r="O16" s="875">
        <f>COUNTIF(O4:O15,"&gt;0")</f>
        <v>0</v>
      </c>
    </row>
    <row r="17" spans="2:2" ht="18" customHeight="1">
      <c r="B17" s="857" t="s">
        <v>994</v>
      </c>
    </row>
    <row r="22" spans="2:2">
      <c r="B22" s="876"/>
    </row>
  </sheetData>
  <sheetProtection sheet="1" selectLockedCells="1"/>
  <mergeCells count="8">
    <mergeCell ref="G5:G6"/>
    <mergeCell ref="H5:H6"/>
    <mergeCell ref="B3:E3"/>
    <mergeCell ref="B2:H2"/>
    <mergeCell ref="B5:B6"/>
    <mergeCell ref="C5:C6"/>
    <mergeCell ref="E5:F5"/>
    <mergeCell ref="D5:D6"/>
  </mergeCells>
  <phoneticPr fontId="85"/>
  <dataValidations count="2">
    <dataValidation type="whole" allowBlank="1" showInputMessage="1" showErrorMessage="1" error="入所月の数字のみ入力してください。_x000a_例：4月なら4のみ" sqref="E7:F11">
      <formula1>1</formula1>
      <formula2>12</formula2>
    </dataValidation>
    <dataValidation type="list" allowBlank="1" showInputMessage="1" showErrorMessage="1" sqref="G7:H11">
      <formula1>$Q$4:$Q$5</formula1>
    </dataValidation>
  </dataValidations>
  <pageMargins left="0.70866141732283472" right="0.31496062992125984"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51"/>
  <sheetViews>
    <sheetView zoomScale="80" workbookViewId="0">
      <selection activeCell="J44" sqref="J44"/>
    </sheetView>
  </sheetViews>
  <sheetFormatPr defaultColWidth="9" defaultRowHeight="12"/>
  <cols>
    <col min="1" max="1" width="4.6328125" style="5" customWidth="1"/>
    <col min="2" max="2" width="4.453125" style="5" customWidth="1"/>
    <col min="3" max="3" width="12.08984375" style="5" customWidth="1"/>
    <col min="4" max="4" width="20.453125" style="5" customWidth="1"/>
    <col min="5" max="5" width="16.36328125" style="5" customWidth="1"/>
    <col min="6" max="6" width="13.36328125" style="5" customWidth="1"/>
    <col min="7" max="7" width="11.6328125" style="5" customWidth="1"/>
    <col min="8" max="8" width="15.26953125" style="5" customWidth="1"/>
    <col min="9" max="9" width="23.90625" style="5" customWidth="1"/>
    <col min="10" max="10" width="16.08984375" style="5" customWidth="1"/>
    <col min="11" max="11" width="12" style="5" customWidth="1"/>
    <col min="12" max="12" width="10.90625" style="5" customWidth="1"/>
    <col min="13" max="13" width="16.81640625" style="5" customWidth="1"/>
    <col min="14" max="258" width="9" style="5"/>
    <col min="259" max="259" width="5.36328125" style="5" customWidth="1"/>
    <col min="260" max="260" width="4.453125" style="5" customWidth="1"/>
    <col min="261" max="261" width="12.08984375" style="5" customWidth="1"/>
    <col min="262" max="262" width="47.90625" style="5" customWidth="1"/>
    <col min="263" max="263" width="16.36328125" style="5" customWidth="1"/>
    <col min="264" max="264" width="16.08984375" style="5" customWidth="1"/>
    <col min="265" max="265" width="20.08984375" style="5" customWidth="1"/>
    <col min="266" max="266" width="31.6328125" style="5" customWidth="1"/>
    <col min="267" max="514" width="9" style="5"/>
    <col min="515" max="515" width="5.36328125" style="5" customWidth="1"/>
    <col min="516" max="516" width="4.453125" style="5" customWidth="1"/>
    <col min="517" max="517" width="12.08984375" style="5" customWidth="1"/>
    <col min="518" max="518" width="47.90625" style="5" customWidth="1"/>
    <col min="519" max="519" width="16.36328125" style="5" customWidth="1"/>
    <col min="520" max="520" width="16.08984375" style="5" customWidth="1"/>
    <col min="521" max="521" width="20.08984375" style="5" customWidth="1"/>
    <col min="522" max="522" width="31.6328125" style="5" customWidth="1"/>
    <col min="523" max="770" width="9" style="5"/>
    <col min="771" max="771" width="5.36328125" style="5" customWidth="1"/>
    <col min="772" max="772" width="4.453125" style="5" customWidth="1"/>
    <col min="773" max="773" width="12.08984375" style="5" customWidth="1"/>
    <col min="774" max="774" width="47.90625" style="5" customWidth="1"/>
    <col min="775" max="775" width="16.36328125" style="5" customWidth="1"/>
    <col min="776" max="776" width="16.08984375" style="5" customWidth="1"/>
    <col min="777" max="777" width="20.08984375" style="5" customWidth="1"/>
    <col min="778" max="778" width="31.6328125" style="5" customWidth="1"/>
    <col min="779" max="1026" width="9" style="5"/>
    <col min="1027" max="1027" width="5.36328125" style="5" customWidth="1"/>
    <col min="1028" max="1028" width="4.453125" style="5" customWidth="1"/>
    <col min="1029" max="1029" width="12.08984375" style="5" customWidth="1"/>
    <col min="1030" max="1030" width="47.90625" style="5" customWidth="1"/>
    <col min="1031" max="1031" width="16.36328125" style="5" customWidth="1"/>
    <col min="1032" max="1032" width="16.08984375" style="5" customWidth="1"/>
    <col min="1033" max="1033" width="20.08984375" style="5" customWidth="1"/>
    <col min="1034" max="1034" width="31.6328125" style="5" customWidth="1"/>
    <col min="1035" max="1282" width="9" style="5"/>
    <col min="1283" max="1283" width="5.36328125" style="5" customWidth="1"/>
    <col min="1284" max="1284" width="4.453125" style="5" customWidth="1"/>
    <col min="1285" max="1285" width="12.08984375" style="5" customWidth="1"/>
    <col min="1286" max="1286" width="47.90625" style="5" customWidth="1"/>
    <col min="1287" max="1287" width="16.36328125" style="5" customWidth="1"/>
    <col min="1288" max="1288" width="16.08984375" style="5" customWidth="1"/>
    <col min="1289" max="1289" width="20.08984375" style="5" customWidth="1"/>
    <col min="1290" max="1290" width="31.6328125" style="5" customWidth="1"/>
    <col min="1291" max="1538" width="9" style="5"/>
    <col min="1539" max="1539" width="5.36328125" style="5" customWidth="1"/>
    <col min="1540" max="1540" width="4.453125" style="5" customWidth="1"/>
    <col min="1541" max="1541" width="12.08984375" style="5" customWidth="1"/>
    <col min="1542" max="1542" width="47.90625" style="5" customWidth="1"/>
    <col min="1543" max="1543" width="16.36328125" style="5" customWidth="1"/>
    <col min="1544" max="1544" width="16.08984375" style="5" customWidth="1"/>
    <col min="1545" max="1545" width="20.08984375" style="5" customWidth="1"/>
    <col min="1546" max="1546" width="31.6328125" style="5" customWidth="1"/>
    <col min="1547" max="1794" width="9" style="5"/>
    <col min="1795" max="1795" width="5.36328125" style="5" customWidth="1"/>
    <col min="1796" max="1796" width="4.453125" style="5" customWidth="1"/>
    <col min="1797" max="1797" width="12.08984375" style="5" customWidth="1"/>
    <col min="1798" max="1798" width="47.90625" style="5" customWidth="1"/>
    <col min="1799" max="1799" width="16.36328125" style="5" customWidth="1"/>
    <col min="1800" max="1800" width="16.08984375" style="5" customWidth="1"/>
    <col min="1801" max="1801" width="20.08984375" style="5" customWidth="1"/>
    <col min="1802" max="1802" width="31.6328125" style="5" customWidth="1"/>
    <col min="1803" max="2050" width="9" style="5"/>
    <col min="2051" max="2051" width="5.36328125" style="5" customWidth="1"/>
    <col min="2052" max="2052" width="4.453125" style="5" customWidth="1"/>
    <col min="2053" max="2053" width="12.08984375" style="5" customWidth="1"/>
    <col min="2054" max="2054" width="47.90625" style="5" customWidth="1"/>
    <col min="2055" max="2055" width="16.36328125" style="5" customWidth="1"/>
    <col min="2056" max="2056" width="16.08984375" style="5" customWidth="1"/>
    <col min="2057" max="2057" width="20.08984375" style="5" customWidth="1"/>
    <col min="2058" max="2058" width="31.6328125" style="5" customWidth="1"/>
    <col min="2059" max="2306" width="9" style="5"/>
    <col min="2307" max="2307" width="5.36328125" style="5" customWidth="1"/>
    <col min="2308" max="2308" width="4.453125" style="5" customWidth="1"/>
    <col min="2309" max="2309" width="12.08984375" style="5" customWidth="1"/>
    <col min="2310" max="2310" width="47.90625" style="5" customWidth="1"/>
    <col min="2311" max="2311" width="16.36328125" style="5" customWidth="1"/>
    <col min="2312" max="2312" width="16.08984375" style="5" customWidth="1"/>
    <col min="2313" max="2313" width="20.08984375" style="5" customWidth="1"/>
    <col min="2314" max="2314" width="31.6328125" style="5" customWidth="1"/>
    <col min="2315" max="2562" width="9" style="5"/>
    <col min="2563" max="2563" width="5.36328125" style="5" customWidth="1"/>
    <col min="2564" max="2564" width="4.453125" style="5" customWidth="1"/>
    <col min="2565" max="2565" width="12.08984375" style="5" customWidth="1"/>
    <col min="2566" max="2566" width="47.90625" style="5" customWidth="1"/>
    <col min="2567" max="2567" width="16.36328125" style="5" customWidth="1"/>
    <col min="2568" max="2568" width="16.08984375" style="5" customWidth="1"/>
    <col min="2569" max="2569" width="20.08984375" style="5" customWidth="1"/>
    <col min="2570" max="2570" width="31.6328125" style="5" customWidth="1"/>
    <col min="2571" max="2818" width="9" style="5"/>
    <col min="2819" max="2819" width="5.36328125" style="5" customWidth="1"/>
    <col min="2820" max="2820" width="4.453125" style="5" customWidth="1"/>
    <col min="2821" max="2821" width="12.08984375" style="5" customWidth="1"/>
    <col min="2822" max="2822" width="47.90625" style="5" customWidth="1"/>
    <col min="2823" max="2823" width="16.36328125" style="5" customWidth="1"/>
    <col min="2824" max="2824" width="16.08984375" style="5" customWidth="1"/>
    <col min="2825" max="2825" width="20.08984375" style="5" customWidth="1"/>
    <col min="2826" max="2826" width="31.6328125" style="5" customWidth="1"/>
    <col min="2827" max="3074" width="9" style="5"/>
    <col min="3075" max="3075" width="5.36328125" style="5" customWidth="1"/>
    <col min="3076" max="3076" width="4.453125" style="5" customWidth="1"/>
    <col min="3077" max="3077" width="12.08984375" style="5" customWidth="1"/>
    <col min="3078" max="3078" width="47.90625" style="5" customWidth="1"/>
    <col min="3079" max="3079" width="16.36328125" style="5" customWidth="1"/>
    <col min="3080" max="3080" width="16.08984375" style="5" customWidth="1"/>
    <col min="3081" max="3081" width="20.08984375" style="5" customWidth="1"/>
    <col min="3082" max="3082" width="31.6328125" style="5" customWidth="1"/>
    <col min="3083" max="3330" width="9" style="5"/>
    <col min="3331" max="3331" width="5.36328125" style="5" customWidth="1"/>
    <col min="3332" max="3332" width="4.453125" style="5" customWidth="1"/>
    <col min="3333" max="3333" width="12.08984375" style="5" customWidth="1"/>
    <col min="3334" max="3334" width="47.90625" style="5" customWidth="1"/>
    <col min="3335" max="3335" width="16.36328125" style="5" customWidth="1"/>
    <col min="3336" max="3336" width="16.08984375" style="5" customWidth="1"/>
    <col min="3337" max="3337" width="20.08984375" style="5" customWidth="1"/>
    <col min="3338" max="3338" width="31.6328125" style="5" customWidth="1"/>
    <col min="3339" max="3586" width="9" style="5"/>
    <col min="3587" max="3587" width="5.36328125" style="5" customWidth="1"/>
    <col min="3588" max="3588" width="4.453125" style="5" customWidth="1"/>
    <col min="3589" max="3589" width="12.08984375" style="5" customWidth="1"/>
    <col min="3590" max="3590" width="47.90625" style="5" customWidth="1"/>
    <col min="3591" max="3591" width="16.36328125" style="5" customWidth="1"/>
    <col min="3592" max="3592" width="16.08984375" style="5" customWidth="1"/>
    <col min="3593" max="3593" width="20.08984375" style="5" customWidth="1"/>
    <col min="3594" max="3594" width="31.6328125" style="5" customWidth="1"/>
    <col min="3595" max="3842" width="9" style="5"/>
    <col min="3843" max="3843" width="5.36328125" style="5" customWidth="1"/>
    <col min="3844" max="3844" width="4.453125" style="5" customWidth="1"/>
    <col min="3845" max="3845" width="12.08984375" style="5" customWidth="1"/>
    <col min="3846" max="3846" width="47.90625" style="5" customWidth="1"/>
    <col min="3847" max="3847" width="16.36328125" style="5" customWidth="1"/>
    <col min="3848" max="3848" width="16.08984375" style="5" customWidth="1"/>
    <col min="3849" max="3849" width="20.08984375" style="5" customWidth="1"/>
    <col min="3850" max="3850" width="31.6328125" style="5" customWidth="1"/>
    <col min="3851" max="4098" width="9" style="5"/>
    <col min="4099" max="4099" width="5.36328125" style="5" customWidth="1"/>
    <col min="4100" max="4100" width="4.453125" style="5" customWidth="1"/>
    <col min="4101" max="4101" width="12.08984375" style="5" customWidth="1"/>
    <col min="4102" max="4102" width="47.90625" style="5" customWidth="1"/>
    <col min="4103" max="4103" width="16.36328125" style="5" customWidth="1"/>
    <col min="4104" max="4104" width="16.08984375" style="5" customWidth="1"/>
    <col min="4105" max="4105" width="20.08984375" style="5" customWidth="1"/>
    <col min="4106" max="4106" width="31.6328125" style="5" customWidth="1"/>
    <col min="4107" max="4354" width="9" style="5"/>
    <col min="4355" max="4355" width="5.36328125" style="5" customWidth="1"/>
    <col min="4356" max="4356" width="4.453125" style="5" customWidth="1"/>
    <col min="4357" max="4357" width="12.08984375" style="5" customWidth="1"/>
    <col min="4358" max="4358" width="47.90625" style="5" customWidth="1"/>
    <col min="4359" max="4359" width="16.36328125" style="5" customWidth="1"/>
    <col min="4360" max="4360" width="16.08984375" style="5" customWidth="1"/>
    <col min="4361" max="4361" width="20.08984375" style="5" customWidth="1"/>
    <col min="4362" max="4362" width="31.6328125" style="5" customWidth="1"/>
    <col min="4363" max="4610" width="9" style="5"/>
    <col min="4611" max="4611" width="5.36328125" style="5" customWidth="1"/>
    <col min="4612" max="4612" width="4.453125" style="5" customWidth="1"/>
    <col min="4613" max="4613" width="12.08984375" style="5" customWidth="1"/>
    <col min="4614" max="4614" width="47.90625" style="5" customWidth="1"/>
    <col min="4615" max="4615" width="16.36328125" style="5" customWidth="1"/>
    <col min="4616" max="4616" width="16.08984375" style="5" customWidth="1"/>
    <col min="4617" max="4617" width="20.08984375" style="5" customWidth="1"/>
    <col min="4618" max="4618" width="31.6328125" style="5" customWidth="1"/>
    <col min="4619" max="4866" width="9" style="5"/>
    <col min="4867" max="4867" width="5.36328125" style="5" customWidth="1"/>
    <col min="4868" max="4868" width="4.453125" style="5" customWidth="1"/>
    <col min="4869" max="4869" width="12.08984375" style="5" customWidth="1"/>
    <col min="4870" max="4870" width="47.90625" style="5" customWidth="1"/>
    <col min="4871" max="4871" width="16.36328125" style="5" customWidth="1"/>
    <col min="4872" max="4872" width="16.08984375" style="5" customWidth="1"/>
    <col min="4873" max="4873" width="20.08984375" style="5" customWidth="1"/>
    <col min="4874" max="4874" width="31.6328125" style="5" customWidth="1"/>
    <col min="4875" max="5122" width="9" style="5"/>
    <col min="5123" max="5123" width="5.36328125" style="5" customWidth="1"/>
    <col min="5124" max="5124" width="4.453125" style="5" customWidth="1"/>
    <col min="5125" max="5125" width="12.08984375" style="5" customWidth="1"/>
    <col min="5126" max="5126" width="47.90625" style="5" customWidth="1"/>
    <col min="5127" max="5127" width="16.36328125" style="5" customWidth="1"/>
    <col min="5128" max="5128" width="16.08984375" style="5" customWidth="1"/>
    <col min="5129" max="5129" width="20.08984375" style="5" customWidth="1"/>
    <col min="5130" max="5130" width="31.6328125" style="5" customWidth="1"/>
    <col min="5131" max="5378" width="9" style="5"/>
    <col min="5379" max="5379" width="5.36328125" style="5" customWidth="1"/>
    <col min="5380" max="5380" width="4.453125" style="5" customWidth="1"/>
    <col min="5381" max="5381" width="12.08984375" style="5" customWidth="1"/>
    <col min="5382" max="5382" width="47.90625" style="5" customWidth="1"/>
    <col min="5383" max="5383" width="16.36328125" style="5" customWidth="1"/>
    <col min="5384" max="5384" width="16.08984375" style="5" customWidth="1"/>
    <col min="5385" max="5385" width="20.08984375" style="5" customWidth="1"/>
    <col min="5386" max="5386" width="31.6328125" style="5" customWidth="1"/>
    <col min="5387" max="5634" width="9" style="5"/>
    <col min="5635" max="5635" width="5.36328125" style="5" customWidth="1"/>
    <col min="5636" max="5636" width="4.453125" style="5" customWidth="1"/>
    <col min="5637" max="5637" width="12.08984375" style="5" customWidth="1"/>
    <col min="5638" max="5638" width="47.90625" style="5" customWidth="1"/>
    <col min="5639" max="5639" width="16.36328125" style="5" customWidth="1"/>
    <col min="5640" max="5640" width="16.08984375" style="5" customWidth="1"/>
    <col min="5641" max="5641" width="20.08984375" style="5" customWidth="1"/>
    <col min="5642" max="5642" width="31.6328125" style="5" customWidth="1"/>
    <col min="5643" max="5890" width="9" style="5"/>
    <col min="5891" max="5891" width="5.36328125" style="5" customWidth="1"/>
    <col min="5892" max="5892" width="4.453125" style="5" customWidth="1"/>
    <col min="5893" max="5893" width="12.08984375" style="5" customWidth="1"/>
    <col min="5894" max="5894" width="47.90625" style="5" customWidth="1"/>
    <col min="5895" max="5895" width="16.36328125" style="5" customWidth="1"/>
    <col min="5896" max="5896" width="16.08984375" style="5" customWidth="1"/>
    <col min="5897" max="5897" width="20.08984375" style="5" customWidth="1"/>
    <col min="5898" max="5898" width="31.6328125" style="5" customWidth="1"/>
    <col min="5899" max="6146" width="9" style="5"/>
    <col min="6147" max="6147" width="5.36328125" style="5" customWidth="1"/>
    <col min="6148" max="6148" width="4.453125" style="5" customWidth="1"/>
    <col min="6149" max="6149" width="12.08984375" style="5" customWidth="1"/>
    <col min="6150" max="6150" width="47.90625" style="5" customWidth="1"/>
    <col min="6151" max="6151" width="16.36328125" style="5" customWidth="1"/>
    <col min="6152" max="6152" width="16.08984375" style="5" customWidth="1"/>
    <col min="6153" max="6153" width="20.08984375" style="5" customWidth="1"/>
    <col min="6154" max="6154" width="31.6328125" style="5" customWidth="1"/>
    <col min="6155" max="6402" width="9" style="5"/>
    <col min="6403" max="6403" width="5.36328125" style="5" customWidth="1"/>
    <col min="6404" max="6404" width="4.453125" style="5" customWidth="1"/>
    <col min="6405" max="6405" width="12.08984375" style="5" customWidth="1"/>
    <col min="6406" max="6406" width="47.90625" style="5" customWidth="1"/>
    <col min="6407" max="6407" width="16.36328125" style="5" customWidth="1"/>
    <col min="6408" max="6408" width="16.08984375" style="5" customWidth="1"/>
    <col min="6409" max="6409" width="20.08984375" style="5" customWidth="1"/>
    <col min="6410" max="6410" width="31.6328125" style="5" customWidth="1"/>
    <col min="6411" max="6658" width="9" style="5"/>
    <col min="6659" max="6659" width="5.36328125" style="5" customWidth="1"/>
    <col min="6660" max="6660" width="4.453125" style="5" customWidth="1"/>
    <col min="6661" max="6661" width="12.08984375" style="5" customWidth="1"/>
    <col min="6662" max="6662" width="47.90625" style="5" customWidth="1"/>
    <col min="6663" max="6663" width="16.36328125" style="5" customWidth="1"/>
    <col min="6664" max="6664" width="16.08984375" style="5" customWidth="1"/>
    <col min="6665" max="6665" width="20.08984375" style="5" customWidth="1"/>
    <col min="6666" max="6666" width="31.6328125" style="5" customWidth="1"/>
    <col min="6667" max="6914" width="9" style="5"/>
    <col min="6915" max="6915" width="5.36328125" style="5" customWidth="1"/>
    <col min="6916" max="6916" width="4.453125" style="5" customWidth="1"/>
    <col min="6917" max="6917" width="12.08984375" style="5" customWidth="1"/>
    <col min="6918" max="6918" width="47.90625" style="5" customWidth="1"/>
    <col min="6919" max="6919" width="16.36328125" style="5" customWidth="1"/>
    <col min="6920" max="6920" width="16.08984375" style="5" customWidth="1"/>
    <col min="6921" max="6921" width="20.08984375" style="5" customWidth="1"/>
    <col min="6922" max="6922" width="31.6328125" style="5" customWidth="1"/>
    <col min="6923" max="7170" width="9" style="5"/>
    <col min="7171" max="7171" width="5.36328125" style="5" customWidth="1"/>
    <col min="7172" max="7172" width="4.453125" style="5" customWidth="1"/>
    <col min="7173" max="7173" width="12.08984375" style="5" customWidth="1"/>
    <col min="7174" max="7174" width="47.90625" style="5" customWidth="1"/>
    <col min="7175" max="7175" width="16.36328125" style="5" customWidth="1"/>
    <col min="7176" max="7176" width="16.08984375" style="5" customWidth="1"/>
    <col min="7177" max="7177" width="20.08984375" style="5" customWidth="1"/>
    <col min="7178" max="7178" width="31.6328125" style="5" customWidth="1"/>
    <col min="7179" max="7426" width="9" style="5"/>
    <col min="7427" max="7427" width="5.36328125" style="5" customWidth="1"/>
    <col min="7428" max="7428" width="4.453125" style="5" customWidth="1"/>
    <col min="7429" max="7429" width="12.08984375" style="5" customWidth="1"/>
    <col min="7430" max="7430" width="47.90625" style="5" customWidth="1"/>
    <col min="7431" max="7431" width="16.36328125" style="5" customWidth="1"/>
    <col min="7432" max="7432" width="16.08984375" style="5" customWidth="1"/>
    <col min="7433" max="7433" width="20.08984375" style="5" customWidth="1"/>
    <col min="7434" max="7434" width="31.6328125" style="5" customWidth="1"/>
    <col min="7435" max="7682" width="9" style="5"/>
    <col min="7683" max="7683" width="5.36328125" style="5" customWidth="1"/>
    <col min="7684" max="7684" width="4.453125" style="5" customWidth="1"/>
    <col min="7685" max="7685" width="12.08984375" style="5" customWidth="1"/>
    <col min="7686" max="7686" width="47.90625" style="5" customWidth="1"/>
    <col min="7687" max="7687" width="16.36328125" style="5" customWidth="1"/>
    <col min="7688" max="7688" width="16.08984375" style="5" customWidth="1"/>
    <col min="7689" max="7689" width="20.08984375" style="5" customWidth="1"/>
    <col min="7690" max="7690" width="31.6328125" style="5" customWidth="1"/>
    <col min="7691" max="7938" width="9" style="5"/>
    <col min="7939" max="7939" width="5.36328125" style="5" customWidth="1"/>
    <col min="7940" max="7940" width="4.453125" style="5" customWidth="1"/>
    <col min="7941" max="7941" width="12.08984375" style="5" customWidth="1"/>
    <col min="7942" max="7942" width="47.90625" style="5" customWidth="1"/>
    <col min="7943" max="7943" width="16.36328125" style="5" customWidth="1"/>
    <col min="7944" max="7944" width="16.08984375" style="5" customWidth="1"/>
    <col min="7945" max="7945" width="20.08984375" style="5" customWidth="1"/>
    <col min="7946" max="7946" width="31.6328125" style="5" customWidth="1"/>
    <col min="7947" max="8194" width="9" style="5"/>
    <col min="8195" max="8195" width="5.36328125" style="5" customWidth="1"/>
    <col min="8196" max="8196" width="4.453125" style="5" customWidth="1"/>
    <col min="8197" max="8197" width="12.08984375" style="5" customWidth="1"/>
    <col min="8198" max="8198" width="47.90625" style="5" customWidth="1"/>
    <col min="8199" max="8199" width="16.36328125" style="5" customWidth="1"/>
    <col min="8200" max="8200" width="16.08984375" style="5" customWidth="1"/>
    <col min="8201" max="8201" width="20.08984375" style="5" customWidth="1"/>
    <col min="8202" max="8202" width="31.6328125" style="5" customWidth="1"/>
    <col min="8203" max="8450" width="9" style="5"/>
    <col min="8451" max="8451" width="5.36328125" style="5" customWidth="1"/>
    <col min="8452" max="8452" width="4.453125" style="5" customWidth="1"/>
    <col min="8453" max="8453" width="12.08984375" style="5" customWidth="1"/>
    <col min="8454" max="8454" width="47.90625" style="5" customWidth="1"/>
    <col min="8455" max="8455" width="16.36328125" style="5" customWidth="1"/>
    <col min="8456" max="8456" width="16.08984375" style="5" customWidth="1"/>
    <col min="8457" max="8457" width="20.08984375" style="5" customWidth="1"/>
    <col min="8458" max="8458" width="31.6328125" style="5" customWidth="1"/>
    <col min="8459" max="8706" width="9" style="5"/>
    <col min="8707" max="8707" width="5.36328125" style="5" customWidth="1"/>
    <col min="8708" max="8708" width="4.453125" style="5" customWidth="1"/>
    <col min="8709" max="8709" width="12.08984375" style="5" customWidth="1"/>
    <col min="8710" max="8710" width="47.90625" style="5" customWidth="1"/>
    <col min="8711" max="8711" width="16.36328125" style="5" customWidth="1"/>
    <col min="8712" max="8712" width="16.08984375" style="5" customWidth="1"/>
    <col min="8713" max="8713" width="20.08984375" style="5" customWidth="1"/>
    <col min="8714" max="8714" width="31.6328125" style="5" customWidth="1"/>
    <col min="8715" max="8962" width="9" style="5"/>
    <col min="8963" max="8963" width="5.36328125" style="5" customWidth="1"/>
    <col min="8964" max="8964" width="4.453125" style="5" customWidth="1"/>
    <col min="8965" max="8965" width="12.08984375" style="5" customWidth="1"/>
    <col min="8966" max="8966" width="47.90625" style="5" customWidth="1"/>
    <col min="8967" max="8967" width="16.36328125" style="5" customWidth="1"/>
    <col min="8968" max="8968" width="16.08984375" style="5" customWidth="1"/>
    <col min="8969" max="8969" width="20.08984375" style="5" customWidth="1"/>
    <col min="8970" max="8970" width="31.6328125" style="5" customWidth="1"/>
    <col min="8971" max="9218" width="9" style="5"/>
    <col min="9219" max="9219" width="5.36328125" style="5" customWidth="1"/>
    <col min="9220" max="9220" width="4.453125" style="5" customWidth="1"/>
    <col min="9221" max="9221" width="12.08984375" style="5" customWidth="1"/>
    <col min="9222" max="9222" width="47.90625" style="5" customWidth="1"/>
    <col min="9223" max="9223" width="16.36328125" style="5" customWidth="1"/>
    <col min="9224" max="9224" width="16.08984375" style="5" customWidth="1"/>
    <col min="9225" max="9225" width="20.08984375" style="5" customWidth="1"/>
    <col min="9226" max="9226" width="31.6328125" style="5" customWidth="1"/>
    <col min="9227" max="9474" width="9" style="5"/>
    <col min="9475" max="9475" width="5.36328125" style="5" customWidth="1"/>
    <col min="9476" max="9476" width="4.453125" style="5" customWidth="1"/>
    <col min="9477" max="9477" width="12.08984375" style="5" customWidth="1"/>
    <col min="9478" max="9478" width="47.90625" style="5" customWidth="1"/>
    <col min="9479" max="9479" width="16.36328125" style="5" customWidth="1"/>
    <col min="9480" max="9480" width="16.08984375" style="5" customWidth="1"/>
    <col min="9481" max="9481" width="20.08984375" style="5" customWidth="1"/>
    <col min="9482" max="9482" width="31.6328125" style="5" customWidth="1"/>
    <col min="9483" max="9730" width="9" style="5"/>
    <col min="9731" max="9731" width="5.36328125" style="5" customWidth="1"/>
    <col min="9732" max="9732" width="4.453125" style="5" customWidth="1"/>
    <col min="9733" max="9733" width="12.08984375" style="5" customWidth="1"/>
    <col min="9734" max="9734" width="47.90625" style="5" customWidth="1"/>
    <col min="9735" max="9735" width="16.36328125" style="5" customWidth="1"/>
    <col min="9736" max="9736" width="16.08984375" style="5" customWidth="1"/>
    <col min="9737" max="9737" width="20.08984375" style="5" customWidth="1"/>
    <col min="9738" max="9738" width="31.6328125" style="5" customWidth="1"/>
    <col min="9739" max="9986" width="9" style="5"/>
    <col min="9987" max="9987" width="5.36328125" style="5" customWidth="1"/>
    <col min="9988" max="9988" width="4.453125" style="5" customWidth="1"/>
    <col min="9989" max="9989" width="12.08984375" style="5" customWidth="1"/>
    <col min="9990" max="9990" width="47.90625" style="5" customWidth="1"/>
    <col min="9991" max="9991" width="16.36328125" style="5" customWidth="1"/>
    <col min="9992" max="9992" width="16.08984375" style="5" customWidth="1"/>
    <col min="9993" max="9993" width="20.08984375" style="5" customWidth="1"/>
    <col min="9994" max="9994" width="31.6328125" style="5" customWidth="1"/>
    <col min="9995" max="10242" width="9" style="5"/>
    <col min="10243" max="10243" width="5.36328125" style="5" customWidth="1"/>
    <col min="10244" max="10244" width="4.453125" style="5" customWidth="1"/>
    <col min="10245" max="10245" width="12.08984375" style="5" customWidth="1"/>
    <col min="10246" max="10246" width="47.90625" style="5" customWidth="1"/>
    <col min="10247" max="10247" width="16.36328125" style="5" customWidth="1"/>
    <col min="10248" max="10248" width="16.08984375" style="5" customWidth="1"/>
    <col min="10249" max="10249" width="20.08984375" style="5" customWidth="1"/>
    <col min="10250" max="10250" width="31.6328125" style="5" customWidth="1"/>
    <col min="10251" max="10498" width="9" style="5"/>
    <col min="10499" max="10499" width="5.36328125" style="5" customWidth="1"/>
    <col min="10500" max="10500" width="4.453125" style="5" customWidth="1"/>
    <col min="10501" max="10501" width="12.08984375" style="5" customWidth="1"/>
    <col min="10502" max="10502" width="47.90625" style="5" customWidth="1"/>
    <col min="10503" max="10503" width="16.36328125" style="5" customWidth="1"/>
    <col min="10504" max="10504" width="16.08984375" style="5" customWidth="1"/>
    <col min="10505" max="10505" width="20.08984375" style="5" customWidth="1"/>
    <col min="10506" max="10506" width="31.6328125" style="5" customWidth="1"/>
    <col min="10507" max="10754" width="9" style="5"/>
    <col min="10755" max="10755" width="5.36328125" style="5" customWidth="1"/>
    <col min="10756" max="10756" width="4.453125" style="5" customWidth="1"/>
    <col min="10757" max="10757" width="12.08984375" style="5" customWidth="1"/>
    <col min="10758" max="10758" width="47.90625" style="5" customWidth="1"/>
    <col min="10759" max="10759" width="16.36328125" style="5" customWidth="1"/>
    <col min="10760" max="10760" width="16.08984375" style="5" customWidth="1"/>
    <col min="10761" max="10761" width="20.08984375" style="5" customWidth="1"/>
    <col min="10762" max="10762" width="31.6328125" style="5" customWidth="1"/>
    <col min="10763" max="11010" width="9" style="5"/>
    <col min="11011" max="11011" width="5.36328125" style="5" customWidth="1"/>
    <col min="11012" max="11012" width="4.453125" style="5" customWidth="1"/>
    <col min="11013" max="11013" width="12.08984375" style="5" customWidth="1"/>
    <col min="11014" max="11014" width="47.90625" style="5" customWidth="1"/>
    <col min="11015" max="11015" width="16.36328125" style="5" customWidth="1"/>
    <col min="11016" max="11016" width="16.08984375" style="5" customWidth="1"/>
    <col min="11017" max="11017" width="20.08984375" style="5" customWidth="1"/>
    <col min="11018" max="11018" width="31.6328125" style="5" customWidth="1"/>
    <col min="11019" max="11266" width="9" style="5"/>
    <col min="11267" max="11267" width="5.36328125" style="5" customWidth="1"/>
    <col min="11268" max="11268" width="4.453125" style="5" customWidth="1"/>
    <col min="11269" max="11269" width="12.08984375" style="5" customWidth="1"/>
    <col min="11270" max="11270" width="47.90625" style="5" customWidth="1"/>
    <col min="11271" max="11271" width="16.36328125" style="5" customWidth="1"/>
    <col min="11272" max="11272" width="16.08984375" style="5" customWidth="1"/>
    <col min="11273" max="11273" width="20.08984375" style="5" customWidth="1"/>
    <col min="11274" max="11274" width="31.6328125" style="5" customWidth="1"/>
    <col min="11275" max="11522" width="9" style="5"/>
    <col min="11523" max="11523" width="5.36328125" style="5" customWidth="1"/>
    <col min="11524" max="11524" width="4.453125" style="5" customWidth="1"/>
    <col min="11525" max="11525" width="12.08984375" style="5" customWidth="1"/>
    <col min="11526" max="11526" width="47.90625" style="5" customWidth="1"/>
    <col min="11527" max="11527" width="16.36328125" style="5" customWidth="1"/>
    <col min="11528" max="11528" width="16.08984375" style="5" customWidth="1"/>
    <col min="11529" max="11529" width="20.08984375" style="5" customWidth="1"/>
    <col min="11530" max="11530" width="31.6328125" style="5" customWidth="1"/>
    <col min="11531" max="11778" width="9" style="5"/>
    <col min="11779" max="11779" width="5.36328125" style="5" customWidth="1"/>
    <col min="11780" max="11780" width="4.453125" style="5" customWidth="1"/>
    <col min="11781" max="11781" width="12.08984375" style="5" customWidth="1"/>
    <col min="11782" max="11782" width="47.90625" style="5" customWidth="1"/>
    <col min="11783" max="11783" width="16.36328125" style="5" customWidth="1"/>
    <col min="11784" max="11784" width="16.08984375" style="5" customWidth="1"/>
    <col min="11785" max="11785" width="20.08984375" style="5" customWidth="1"/>
    <col min="11786" max="11786" width="31.6328125" style="5" customWidth="1"/>
    <col min="11787" max="12034" width="9" style="5"/>
    <col min="12035" max="12035" width="5.36328125" style="5" customWidth="1"/>
    <col min="12036" max="12036" width="4.453125" style="5" customWidth="1"/>
    <col min="12037" max="12037" width="12.08984375" style="5" customWidth="1"/>
    <col min="12038" max="12038" width="47.90625" style="5" customWidth="1"/>
    <col min="12039" max="12039" width="16.36328125" style="5" customWidth="1"/>
    <col min="12040" max="12040" width="16.08984375" style="5" customWidth="1"/>
    <col min="12041" max="12041" width="20.08984375" style="5" customWidth="1"/>
    <col min="12042" max="12042" width="31.6328125" style="5" customWidth="1"/>
    <col min="12043" max="12290" width="9" style="5"/>
    <col min="12291" max="12291" width="5.36328125" style="5" customWidth="1"/>
    <col min="12292" max="12292" width="4.453125" style="5" customWidth="1"/>
    <col min="12293" max="12293" width="12.08984375" style="5" customWidth="1"/>
    <col min="12294" max="12294" width="47.90625" style="5" customWidth="1"/>
    <col min="12295" max="12295" width="16.36328125" style="5" customWidth="1"/>
    <col min="12296" max="12296" width="16.08984375" style="5" customWidth="1"/>
    <col min="12297" max="12297" width="20.08984375" style="5" customWidth="1"/>
    <col min="12298" max="12298" width="31.6328125" style="5" customWidth="1"/>
    <col min="12299" max="12546" width="9" style="5"/>
    <col min="12547" max="12547" width="5.36328125" style="5" customWidth="1"/>
    <col min="12548" max="12548" width="4.453125" style="5" customWidth="1"/>
    <col min="12549" max="12549" width="12.08984375" style="5" customWidth="1"/>
    <col min="12550" max="12550" width="47.90625" style="5" customWidth="1"/>
    <col min="12551" max="12551" width="16.36328125" style="5" customWidth="1"/>
    <col min="12552" max="12552" width="16.08984375" style="5" customWidth="1"/>
    <col min="12553" max="12553" width="20.08984375" style="5" customWidth="1"/>
    <col min="12554" max="12554" width="31.6328125" style="5" customWidth="1"/>
    <col min="12555" max="12802" width="9" style="5"/>
    <col min="12803" max="12803" width="5.36328125" style="5" customWidth="1"/>
    <col min="12804" max="12804" width="4.453125" style="5" customWidth="1"/>
    <col min="12805" max="12805" width="12.08984375" style="5" customWidth="1"/>
    <col min="12806" max="12806" width="47.90625" style="5" customWidth="1"/>
    <col min="12807" max="12807" width="16.36328125" style="5" customWidth="1"/>
    <col min="12808" max="12808" width="16.08984375" style="5" customWidth="1"/>
    <col min="12809" max="12809" width="20.08984375" style="5" customWidth="1"/>
    <col min="12810" max="12810" width="31.6328125" style="5" customWidth="1"/>
    <col min="12811" max="13058" width="9" style="5"/>
    <col min="13059" max="13059" width="5.36328125" style="5" customWidth="1"/>
    <col min="13060" max="13060" width="4.453125" style="5" customWidth="1"/>
    <col min="13061" max="13061" width="12.08984375" style="5" customWidth="1"/>
    <col min="13062" max="13062" width="47.90625" style="5" customWidth="1"/>
    <col min="13063" max="13063" width="16.36328125" style="5" customWidth="1"/>
    <col min="13064" max="13064" width="16.08984375" style="5" customWidth="1"/>
    <col min="13065" max="13065" width="20.08984375" style="5" customWidth="1"/>
    <col min="13066" max="13066" width="31.6328125" style="5" customWidth="1"/>
    <col min="13067" max="13314" width="9" style="5"/>
    <col min="13315" max="13315" width="5.36328125" style="5" customWidth="1"/>
    <col min="13316" max="13316" width="4.453125" style="5" customWidth="1"/>
    <col min="13317" max="13317" width="12.08984375" style="5" customWidth="1"/>
    <col min="13318" max="13318" width="47.90625" style="5" customWidth="1"/>
    <col min="13319" max="13319" width="16.36328125" style="5" customWidth="1"/>
    <col min="13320" max="13320" width="16.08984375" style="5" customWidth="1"/>
    <col min="13321" max="13321" width="20.08984375" style="5" customWidth="1"/>
    <col min="13322" max="13322" width="31.6328125" style="5" customWidth="1"/>
    <col min="13323" max="13570" width="9" style="5"/>
    <col min="13571" max="13571" width="5.36328125" style="5" customWidth="1"/>
    <col min="13572" max="13572" width="4.453125" style="5" customWidth="1"/>
    <col min="13573" max="13573" width="12.08984375" style="5" customWidth="1"/>
    <col min="13574" max="13574" width="47.90625" style="5" customWidth="1"/>
    <col min="13575" max="13575" width="16.36328125" style="5" customWidth="1"/>
    <col min="13576" max="13576" width="16.08984375" style="5" customWidth="1"/>
    <col min="13577" max="13577" width="20.08984375" style="5" customWidth="1"/>
    <col min="13578" max="13578" width="31.6328125" style="5" customWidth="1"/>
    <col min="13579" max="13826" width="9" style="5"/>
    <col min="13827" max="13827" width="5.36328125" style="5" customWidth="1"/>
    <col min="13828" max="13828" width="4.453125" style="5" customWidth="1"/>
    <col min="13829" max="13829" width="12.08984375" style="5" customWidth="1"/>
    <col min="13830" max="13830" width="47.90625" style="5" customWidth="1"/>
    <col min="13831" max="13831" width="16.36328125" style="5" customWidth="1"/>
    <col min="13832" max="13832" width="16.08984375" style="5" customWidth="1"/>
    <col min="13833" max="13833" width="20.08984375" style="5" customWidth="1"/>
    <col min="13834" max="13834" width="31.6328125" style="5" customWidth="1"/>
    <col min="13835" max="14082" width="9" style="5"/>
    <col min="14083" max="14083" width="5.36328125" style="5" customWidth="1"/>
    <col min="14084" max="14084" width="4.453125" style="5" customWidth="1"/>
    <col min="14085" max="14085" width="12.08984375" style="5" customWidth="1"/>
    <col min="14086" max="14086" width="47.90625" style="5" customWidth="1"/>
    <col min="14087" max="14087" width="16.36328125" style="5" customWidth="1"/>
    <col min="14088" max="14088" width="16.08984375" style="5" customWidth="1"/>
    <col min="14089" max="14089" width="20.08984375" style="5" customWidth="1"/>
    <col min="14090" max="14090" width="31.6328125" style="5" customWidth="1"/>
    <col min="14091" max="14338" width="9" style="5"/>
    <col min="14339" max="14339" width="5.36328125" style="5" customWidth="1"/>
    <col min="14340" max="14340" width="4.453125" style="5" customWidth="1"/>
    <col min="14341" max="14341" width="12.08984375" style="5" customWidth="1"/>
    <col min="14342" max="14342" width="47.90625" style="5" customWidth="1"/>
    <col min="14343" max="14343" width="16.36328125" style="5" customWidth="1"/>
    <col min="14344" max="14344" width="16.08984375" style="5" customWidth="1"/>
    <col min="14345" max="14345" width="20.08984375" style="5" customWidth="1"/>
    <col min="14346" max="14346" width="31.6328125" style="5" customWidth="1"/>
    <col min="14347" max="14594" width="9" style="5"/>
    <col min="14595" max="14595" width="5.36328125" style="5" customWidth="1"/>
    <col min="14596" max="14596" width="4.453125" style="5" customWidth="1"/>
    <col min="14597" max="14597" width="12.08984375" style="5" customWidth="1"/>
    <col min="14598" max="14598" width="47.90625" style="5" customWidth="1"/>
    <col min="14599" max="14599" width="16.36328125" style="5" customWidth="1"/>
    <col min="14600" max="14600" width="16.08984375" style="5" customWidth="1"/>
    <col min="14601" max="14601" width="20.08984375" style="5" customWidth="1"/>
    <col min="14602" max="14602" width="31.6328125" style="5" customWidth="1"/>
    <col min="14603" max="14850" width="9" style="5"/>
    <col min="14851" max="14851" width="5.36328125" style="5" customWidth="1"/>
    <col min="14852" max="14852" width="4.453125" style="5" customWidth="1"/>
    <col min="14853" max="14853" width="12.08984375" style="5" customWidth="1"/>
    <col min="14854" max="14854" width="47.90625" style="5" customWidth="1"/>
    <col min="14855" max="14855" width="16.36328125" style="5" customWidth="1"/>
    <col min="14856" max="14856" width="16.08984375" style="5" customWidth="1"/>
    <col min="14857" max="14857" width="20.08984375" style="5" customWidth="1"/>
    <col min="14858" max="14858" width="31.6328125" style="5" customWidth="1"/>
    <col min="14859" max="15106" width="9" style="5"/>
    <col min="15107" max="15107" width="5.36328125" style="5" customWidth="1"/>
    <col min="15108" max="15108" width="4.453125" style="5" customWidth="1"/>
    <col min="15109" max="15109" width="12.08984375" style="5" customWidth="1"/>
    <col min="15110" max="15110" width="47.90625" style="5" customWidth="1"/>
    <col min="15111" max="15111" width="16.36328125" style="5" customWidth="1"/>
    <col min="15112" max="15112" width="16.08984375" style="5" customWidth="1"/>
    <col min="15113" max="15113" width="20.08984375" style="5" customWidth="1"/>
    <col min="15114" max="15114" width="31.6328125" style="5" customWidth="1"/>
    <col min="15115" max="15362" width="9" style="5"/>
    <col min="15363" max="15363" width="5.36328125" style="5" customWidth="1"/>
    <col min="15364" max="15364" width="4.453125" style="5" customWidth="1"/>
    <col min="15365" max="15365" width="12.08984375" style="5" customWidth="1"/>
    <col min="15366" max="15366" width="47.90625" style="5" customWidth="1"/>
    <col min="15367" max="15367" width="16.36328125" style="5" customWidth="1"/>
    <col min="15368" max="15368" width="16.08984375" style="5" customWidth="1"/>
    <col min="15369" max="15369" width="20.08984375" style="5" customWidth="1"/>
    <col min="15370" max="15370" width="31.6328125" style="5" customWidth="1"/>
    <col min="15371" max="15618" width="9" style="5"/>
    <col min="15619" max="15619" width="5.36328125" style="5" customWidth="1"/>
    <col min="15620" max="15620" width="4.453125" style="5" customWidth="1"/>
    <col min="15621" max="15621" width="12.08984375" style="5" customWidth="1"/>
    <col min="15622" max="15622" width="47.90625" style="5" customWidth="1"/>
    <col min="15623" max="15623" width="16.36328125" style="5" customWidth="1"/>
    <col min="15624" max="15624" width="16.08984375" style="5" customWidth="1"/>
    <col min="15625" max="15625" width="20.08984375" style="5" customWidth="1"/>
    <col min="15626" max="15626" width="31.6328125" style="5" customWidth="1"/>
    <col min="15627" max="15874" width="9" style="5"/>
    <col min="15875" max="15875" width="5.36328125" style="5" customWidth="1"/>
    <col min="15876" max="15876" width="4.453125" style="5" customWidth="1"/>
    <col min="15877" max="15877" width="12.08984375" style="5" customWidth="1"/>
    <col min="15878" max="15878" width="47.90625" style="5" customWidth="1"/>
    <col min="15879" max="15879" width="16.36328125" style="5" customWidth="1"/>
    <col min="15880" max="15880" width="16.08984375" style="5" customWidth="1"/>
    <col min="15881" max="15881" width="20.08984375" style="5" customWidth="1"/>
    <col min="15882" max="15882" width="31.6328125" style="5" customWidth="1"/>
    <col min="15883" max="16130" width="9" style="5"/>
    <col min="16131" max="16131" width="5.36328125" style="5" customWidth="1"/>
    <col min="16132" max="16132" width="4.453125" style="5" customWidth="1"/>
    <col min="16133" max="16133" width="12.08984375" style="5" customWidth="1"/>
    <col min="16134" max="16134" width="47.90625" style="5" customWidth="1"/>
    <col min="16135" max="16135" width="16.36328125" style="5" customWidth="1"/>
    <col min="16136" max="16136" width="16.08984375" style="5" customWidth="1"/>
    <col min="16137" max="16137" width="20.08984375" style="5" customWidth="1"/>
    <col min="16138" max="16138" width="31.6328125" style="5" customWidth="1"/>
    <col min="16139" max="16384" width="9" style="5"/>
  </cols>
  <sheetData>
    <row r="2" spans="1:14" ht="24" customHeight="1">
      <c r="B2" s="1131" t="s">
        <v>358</v>
      </c>
      <c r="C2" s="1131"/>
      <c r="D2" s="1131"/>
      <c r="E2" s="1131"/>
      <c r="F2" s="1131"/>
      <c r="G2" s="1131"/>
      <c r="H2" s="1131"/>
      <c r="I2" s="1131"/>
      <c r="J2" s="1131"/>
    </row>
    <row r="3" spans="1:14" ht="11" customHeight="1">
      <c r="B3" s="240"/>
      <c r="C3" s="240"/>
      <c r="D3" s="240"/>
      <c r="E3" s="240"/>
      <c r="F3" s="240"/>
      <c r="G3" s="240"/>
      <c r="H3" s="276"/>
      <c r="I3" s="240"/>
      <c r="J3" s="240"/>
    </row>
    <row r="4" spans="1:14" ht="21.5" customHeight="1">
      <c r="A4" s="256"/>
      <c r="B4" s="256" t="str">
        <f>説明等!C4</f>
        <v>令和７年度</v>
      </c>
      <c r="C4" s="256"/>
      <c r="D4" s="256"/>
      <c r="F4" s="256"/>
      <c r="G4" s="257" t="s">
        <v>727</v>
      </c>
      <c r="H4" s="703">
        <f>説明等!C5</f>
        <v>0</v>
      </c>
      <c r="I4" s="703"/>
      <c r="J4" s="256"/>
    </row>
    <row r="5" spans="1:14" ht="21.65" customHeight="1">
      <c r="B5" s="1132" t="s">
        <v>2</v>
      </c>
      <c r="C5" s="53" t="s">
        <v>325</v>
      </c>
      <c r="D5" s="1136" t="s">
        <v>975</v>
      </c>
      <c r="E5" s="1137"/>
      <c r="F5" s="1137"/>
      <c r="G5" s="1138"/>
      <c r="H5" s="360"/>
      <c r="L5" s="127"/>
      <c r="M5" s="127" t="s">
        <v>423</v>
      </c>
    </row>
    <row r="6" spans="1:14" ht="18" customHeight="1">
      <c r="B6" s="1133"/>
      <c r="C6" s="1139" t="s">
        <v>3</v>
      </c>
      <c r="D6" s="1142"/>
      <c r="E6" s="1143"/>
      <c r="F6" s="1143"/>
      <c r="G6" s="1144"/>
      <c r="H6" s="361"/>
      <c r="J6" s="6"/>
      <c r="L6" s="127" t="s">
        <v>419</v>
      </c>
      <c r="M6" s="128">
        <v>100000</v>
      </c>
    </row>
    <row r="7" spans="1:14" ht="18" customHeight="1">
      <c r="B7" s="1134"/>
      <c r="C7" s="1140"/>
      <c r="D7" s="1145"/>
      <c r="E7" s="1146"/>
      <c r="F7" s="1146"/>
      <c r="G7" s="1147"/>
      <c r="H7" s="361"/>
      <c r="L7" s="127" t="s">
        <v>420</v>
      </c>
      <c r="M7" s="128">
        <v>100000</v>
      </c>
    </row>
    <row r="8" spans="1:14" ht="18" customHeight="1">
      <c r="B8" s="1134"/>
      <c r="C8" s="1140"/>
      <c r="D8" s="1145"/>
      <c r="E8" s="1146"/>
      <c r="F8" s="1146"/>
      <c r="G8" s="1147"/>
      <c r="H8" s="361"/>
      <c r="I8" s="1151"/>
      <c r="J8" s="1151"/>
      <c r="L8" s="127" t="s">
        <v>421</v>
      </c>
      <c r="M8" s="128">
        <v>150000</v>
      </c>
    </row>
    <row r="9" spans="1:14" ht="18" customHeight="1">
      <c r="B9" s="1135"/>
      <c r="C9" s="1141"/>
      <c r="D9" s="1148"/>
      <c r="E9" s="1149"/>
      <c r="F9" s="1149"/>
      <c r="G9" s="1150"/>
      <c r="H9" s="361"/>
      <c r="L9" s="127" t="s">
        <v>422</v>
      </c>
      <c r="M9" s="128">
        <v>150000</v>
      </c>
    </row>
    <row r="10" spans="1:14" ht="16.5" customHeight="1">
      <c r="B10" s="8"/>
      <c r="C10" s="8"/>
      <c r="D10" s="9"/>
      <c r="E10" s="9"/>
      <c r="F10" s="9"/>
      <c r="G10" s="10"/>
      <c r="H10" s="7"/>
      <c r="I10" s="7"/>
      <c r="J10" s="7"/>
    </row>
    <row r="11" spans="1:14" ht="16.75" customHeight="1">
      <c r="A11" s="1110">
        <v>1</v>
      </c>
      <c r="B11" s="1128" t="s">
        <v>4</v>
      </c>
      <c r="C11" s="1130" t="s">
        <v>5</v>
      </c>
      <c r="D11" s="1126"/>
      <c r="E11" s="53" t="s">
        <v>6</v>
      </c>
      <c r="F11" s="11" t="s">
        <v>7</v>
      </c>
      <c r="G11" s="141" t="s">
        <v>326</v>
      </c>
      <c r="H11" s="355"/>
      <c r="I11" s="52" t="s">
        <v>355</v>
      </c>
      <c r="J11" s="82" t="s">
        <v>356</v>
      </c>
      <c r="K11" s="126" t="s">
        <v>424</v>
      </c>
    </row>
    <row r="12" spans="1:14" ht="16.75" customHeight="1">
      <c r="A12" s="1111"/>
      <c r="B12" s="1128"/>
      <c r="C12" s="1120">
        <v>1</v>
      </c>
      <c r="D12" s="1121"/>
      <c r="E12" s="232"/>
      <c r="F12" s="92"/>
      <c r="G12" s="211"/>
      <c r="H12" s="355"/>
      <c r="I12" s="93"/>
      <c r="J12" s="214"/>
    </row>
    <row r="13" spans="1:14" ht="16.75" customHeight="1">
      <c r="A13" s="1111"/>
      <c r="B13" s="1128"/>
      <c r="C13" s="1122">
        <v>2</v>
      </c>
      <c r="D13" s="1123"/>
      <c r="E13" s="233"/>
      <c r="F13" s="95"/>
      <c r="G13" s="212"/>
      <c r="H13" s="355"/>
      <c r="I13" s="96"/>
      <c r="J13" s="215"/>
      <c r="N13" s="359"/>
    </row>
    <row r="14" spans="1:14" ht="16.75" customHeight="1">
      <c r="A14" s="1111"/>
      <c r="B14" s="1128"/>
      <c r="C14" s="142"/>
      <c r="D14" s="143"/>
      <c r="E14" s="233"/>
      <c r="F14" s="95"/>
      <c r="G14" s="212"/>
      <c r="H14" s="355"/>
      <c r="I14" s="96"/>
      <c r="J14" s="215"/>
      <c r="N14" s="359"/>
    </row>
    <row r="15" spans="1:14" ht="16.75" customHeight="1">
      <c r="A15" s="1111"/>
      <c r="B15" s="1128"/>
      <c r="C15" s="142"/>
      <c r="D15" s="143"/>
      <c r="E15" s="233"/>
      <c r="F15" s="95"/>
      <c r="G15" s="212"/>
      <c r="H15" s="355"/>
      <c r="I15" s="96"/>
      <c r="J15" s="215"/>
      <c r="N15" s="359"/>
    </row>
    <row r="16" spans="1:14" ht="16.75" customHeight="1">
      <c r="A16" s="1111"/>
      <c r="B16" s="1128"/>
      <c r="C16" s="142"/>
      <c r="D16" s="143"/>
      <c r="E16" s="233"/>
      <c r="F16" s="95"/>
      <c r="G16" s="212"/>
      <c r="H16" s="355"/>
      <c r="I16" s="96"/>
      <c r="J16" s="215"/>
      <c r="N16" s="359"/>
    </row>
    <row r="17" spans="1:14" ht="16.75" customHeight="1">
      <c r="A17" s="1111"/>
      <c r="B17" s="1128"/>
      <c r="C17" s="142"/>
      <c r="D17" s="143"/>
      <c r="E17" s="233"/>
      <c r="F17" s="95"/>
      <c r="G17" s="212"/>
      <c r="H17" s="355"/>
      <c r="I17" s="96"/>
      <c r="J17" s="215"/>
      <c r="N17" s="359"/>
    </row>
    <row r="18" spans="1:14" ht="16.75" customHeight="1">
      <c r="A18" s="1111"/>
      <c r="B18" s="1128"/>
      <c r="C18" s="1122"/>
      <c r="D18" s="1123"/>
      <c r="E18" s="233"/>
      <c r="F18" s="95"/>
      <c r="G18" s="212"/>
      <c r="H18" s="355"/>
      <c r="I18" s="96"/>
      <c r="J18" s="215"/>
      <c r="N18" s="359"/>
    </row>
    <row r="19" spans="1:14" ht="16.75" customHeight="1">
      <c r="A19" s="1111"/>
      <c r="B19" s="1128"/>
      <c r="C19" s="1122"/>
      <c r="D19" s="1123"/>
      <c r="E19" s="233"/>
      <c r="F19" s="95"/>
      <c r="G19" s="212"/>
      <c r="H19" s="355"/>
      <c r="I19" s="96"/>
      <c r="J19" s="215"/>
      <c r="N19" s="359"/>
    </row>
    <row r="20" spans="1:14" ht="16.75" customHeight="1">
      <c r="A20" s="1112"/>
      <c r="B20" s="1129"/>
      <c r="C20" s="1118"/>
      <c r="D20" s="1119"/>
      <c r="E20" s="234"/>
      <c r="F20" s="98"/>
      <c r="G20" s="213"/>
      <c r="H20" s="355"/>
      <c r="I20" s="99"/>
      <c r="J20" s="216"/>
      <c r="K20" s="217">
        <f>MIN(M6,SUM(J12:J20))</f>
        <v>0</v>
      </c>
      <c r="N20" s="359"/>
    </row>
    <row r="21" spans="1:14" ht="16.75" customHeight="1">
      <c r="A21" s="1110">
        <v>2</v>
      </c>
      <c r="B21" s="1113" t="s">
        <v>8</v>
      </c>
      <c r="C21" s="1116" t="s">
        <v>5</v>
      </c>
      <c r="D21" s="1117"/>
      <c r="E21" s="53" t="s">
        <v>6</v>
      </c>
      <c r="F21" s="11" t="s">
        <v>7</v>
      </c>
      <c r="G21" s="11" t="s">
        <v>326</v>
      </c>
      <c r="H21" s="355"/>
      <c r="I21" s="52" t="s">
        <v>355</v>
      </c>
      <c r="J21" s="82" t="s">
        <v>356</v>
      </c>
      <c r="K21" s="218"/>
      <c r="N21" s="359"/>
    </row>
    <row r="22" spans="1:14" ht="16.75" customHeight="1">
      <c r="A22" s="1111"/>
      <c r="B22" s="1114"/>
      <c r="C22" s="1120">
        <v>1</v>
      </c>
      <c r="D22" s="1121"/>
      <c r="E22" s="233"/>
      <c r="F22" s="92"/>
      <c r="G22" s="207"/>
      <c r="H22" s="355"/>
      <c r="I22" s="93"/>
      <c r="J22" s="214"/>
      <c r="K22" s="218"/>
      <c r="N22" s="359"/>
    </row>
    <row r="23" spans="1:14" ht="16.75" customHeight="1">
      <c r="A23" s="1111"/>
      <c r="B23" s="1114"/>
      <c r="C23" s="1122"/>
      <c r="D23" s="1123"/>
      <c r="E23" s="233"/>
      <c r="F23" s="95"/>
      <c r="G23" s="212"/>
      <c r="H23" s="355"/>
      <c r="I23" s="96"/>
      <c r="J23" s="215"/>
      <c r="K23" s="218"/>
    </row>
    <row r="24" spans="1:14" ht="16.75" customHeight="1">
      <c r="A24" s="1111"/>
      <c r="B24" s="1114"/>
      <c r="C24" s="845"/>
      <c r="D24" s="846"/>
      <c r="E24" s="233"/>
      <c r="F24" s="95"/>
      <c r="G24" s="212"/>
      <c r="H24" s="355"/>
      <c r="I24" s="96"/>
      <c r="J24" s="215"/>
      <c r="K24" s="218"/>
    </row>
    <row r="25" spans="1:14" ht="16.75" customHeight="1">
      <c r="A25" s="1111"/>
      <c r="B25" s="1114"/>
      <c r="C25" s="845"/>
      <c r="D25" s="846"/>
      <c r="E25" s="233"/>
      <c r="F25" s="95"/>
      <c r="G25" s="212"/>
      <c r="H25" s="355"/>
      <c r="I25" s="96"/>
      <c r="J25" s="215"/>
      <c r="K25" s="218"/>
    </row>
    <row r="26" spans="1:14" ht="16.75" customHeight="1">
      <c r="A26" s="1111"/>
      <c r="B26" s="1114"/>
      <c r="C26" s="845"/>
      <c r="D26" s="846"/>
      <c r="E26" s="233"/>
      <c r="F26" s="95"/>
      <c r="G26" s="212"/>
      <c r="H26" s="355"/>
      <c r="I26" s="96"/>
      <c r="J26" s="215"/>
      <c r="K26" s="218"/>
    </row>
    <row r="27" spans="1:14" ht="16.75" customHeight="1">
      <c r="A27" s="1111"/>
      <c r="B27" s="1114"/>
      <c r="C27" s="845"/>
      <c r="D27" s="846"/>
      <c r="E27" s="233"/>
      <c r="F27" s="95"/>
      <c r="G27" s="212"/>
      <c r="H27" s="355"/>
      <c r="I27" s="96"/>
      <c r="J27" s="215"/>
      <c r="K27" s="218"/>
    </row>
    <row r="28" spans="1:14" ht="16.75" customHeight="1">
      <c r="A28" s="1111"/>
      <c r="B28" s="1114"/>
      <c r="C28" s="180"/>
      <c r="D28" s="181"/>
      <c r="E28" s="233"/>
      <c r="F28" s="95"/>
      <c r="G28" s="212"/>
      <c r="H28" s="355"/>
      <c r="I28" s="96"/>
      <c r="J28" s="215"/>
      <c r="K28" s="218"/>
    </row>
    <row r="29" spans="1:14" ht="16.75" customHeight="1">
      <c r="A29" s="1111"/>
      <c r="B29" s="1114"/>
      <c r="C29" s="1122"/>
      <c r="D29" s="1123"/>
      <c r="E29" s="233"/>
      <c r="F29" s="95"/>
      <c r="G29" s="212"/>
      <c r="H29" s="355"/>
      <c r="I29" s="96"/>
      <c r="J29" s="215"/>
      <c r="K29" s="218"/>
    </row>
    <row r="30" spans="1:14" ht="16.75" customHeight="1">
      <c r="A30" s="1112"/>
      <c r="B30" s="1127"/>
      <c r="C30" s="1118"/>
      <c r="D30" s="1119"/>
      <c r="E30" s="233"/>
      <c r="F30" s="98"/>
      <c r="G30" s="213"/>
      <c r="H30" s="355"/>
      <c r="I30" s="99"/>
      <c r="J30" s="216"/>
      <c r="K30" s="217">
        <f>MIN(M7,SUM(J22:J30))</f>
        <v>0</v>
      </c>
    </row>
    <row r="31" spans="1:14" ht="16.75" customHeight="1">
      <c r="A31" s="1110">
        <v>3</v>
      </c>
      <c r="B31" s="1113" t="s">
        <v>9</v>
      </c>
      <c r="C31" s="1125" t="s">
        <v>5</v>
      </c>
      <c r="D31" s="1126"/>
      <c r="E31" s="53" t="s">
        <v>6</v>
      </c>
      <c r="F31" s="51" t="s">
        <v>7</v>
      </c>
      <c r="G31" s="11" t="s">
        <v>326</v>
      </c>
      <c r="H31" s="355"/>
      <c r="I31" s="52" t="s">
        <v>355</v>
      </c>
      <c r="J31" s="82" t="s">
        <v>356</v>
      </c>
    </row>
    <row r="32" spans="1:14" ht="16.75" customHeight="1">
      <c r="A32" s="1111"/>
      <c r="B32" s="1114"/>
      <c r="C32" s="1120">
        <v>1</v>
      </c>
      <c r="D32" s="1121"/>
      <c r="E32" s="233"/>
      <c r="F32" s="92"/>
      <c r="G32" s="207"/>
      <c r="H32" s="355"/>
      <c r="I32" s="93"/>
      <c r="J32" s="214"/>
    </row>
    <row r="33" spans="1:11" ht="16.75" customHeight="1">
      <c r="A33" s="1111"/>
      <c r="B33" s="1114"/>
      <c r="C33" s="1122">
        <v>2</v>
      </c>
      <c r="D33" s="1123"/>
      <c r="E33" s="233"/>
      <c r="F33" s="95"/>
      <c r="G33" s="95"/>
      <c r="H33" s="356"/>
      <c r="I33" s="96"/>
      <c r="J33" s="215"/>
    </row>
    <row r="34" spans="1:11" ht="16.75" customHeight="1">
      <c r="A34" s="1111"/>
      <c r="B34" s="1114"/>
      <c r="C34" s="1122"/>
      <c r="D34" s="1123"/>
      <c r="E34" s="233"/>
      <c r="F34" s="95"/>
      <c r="G34" s="95"/>
      <c r="H34" s="356"/>
      <c r="I34" s="96"/>
      <c r="J34" s="215"/>
    </row>
    <row r="35" spans="1:11" ht="16.75" customHeight="1">
      <c r="A35" s="1111"/>
      <c r="B35" s="1114"/>
      <c r="C35" s="1122"/>
      <c r="D35" s="1123"/>
      <c r="E35" s="233"/>
      <c r="F35" s="148"/>
      <c r="G35" s="148"/>
      <c r="H35" s="357"/>
      <c r="I35" s="96"/>
      <c r="J35" s="215"/>
    </row>
    <row r="36" spans="1:11" ht="16.75" customHeight="1">
      <c r="A36" s="1111"/>
      <c r="B36" s="1114"/>
      <c r="C36" s="845"/>
      <c r="D36" s="846"/>
      <c r="E36" s="233"/>
      <c r="F36" s="148"/>
      <c r="G36" s="148"/>
      <c r="H36" s="357"/>
      <c r="I36" s="96"/>
      <c r="J36" s="215"/>
    </row>
    <row r="37" spans="1:11" ht="16.75" customHeight="1">
      <c r="A37" s="1111"/>
      <c r="B37" s="1114"/>
      <c r="C37" s="1122"/>
      <c r="D37" s="1123"/>
      <c r="E37" s="233"/>
      <c r="F37" s="148"/>
      <c r="G37" s="148"/>
      <c r="H37" s="357"/>
      <c r="I37" s="96"/>
      <c r="J37" s="215"/>
    </row>
    <row r="38" spans="1:11" ht="16.75" customHeight="1">
      <c r="A38" s="1111"/>
      <c r="B38" s="1114"/>
      <c r="C38" s="1122"/>
      <c r="D38" s="1123"/>
      <c r="E38" s="233"/>
      <c r="F38" s="95"/>
      <c r="G38" s="95"/>
      <c r="H38" s="356"/>
      <c r="I38" s="96"/>
      <c r="J38" s="215"/>
    </row>
    <row r="39" spans="1:11" ht="16.75" customHeight="1">
      <c r="A39" s="1111"/>
      <c r="B39" s="1114"/>
      <c r="C39" s="1122"/>
      <c r="D39" s="1123"/>
      <c r="E39" s="233"/>
      <c r="F39" s="95"/>
      <c r="G39" s="95"/>
      <c r="H39" s="356"/>
      <c r="I39" s="96"/>
      <c r="J39" s="215"/>
    </row>
    <row r="40" spans="1:11" ht="16.75" customHeight="1">
      <c r="A40" s="1112"/>
      <c r="B40" s="1124"/>
      <c r="C40" s="1118"/>
      <c r="D40" s="1119"/>
      <c r="E40" s="233"/>
      <c r="F40" s="98"/>
      <c r="G40" s="98"/>
      <c r="H40" s="358"/>
      <c r="I40" s="99"/>
      <c r="J40" s="216"/>
      <c r="K40" s="217">
        <f>MIN(M8,SUM(J32:J40))</f>
        <v>0</v>
      </c>
    </row>
    <row r="41" spans="1:11" ht="39" customHeight="1">
      <c r="A41" s="1110">
        <v>4</v>
      </c>
      <c r="B41" s="1113" t="s">
        <v>10</v>
      </c>
      <c r="C41" s="1116" t="s">
        <v>5</v>
      </c>
      <c r="D41" s="1117"/>
      <c r="E41" s="53" t="s">
        <v>6</v>
      </c>
      <c r="F41" s="51" t="s">
        <v>7</v>
      </c>
      <c r="G41" s="278" t="s">
        <v>326</v>
      </c>
      <c r="H41" s="277" t="s">
        <v>909</v>
      </c>
      <c r="I41" s="52" t="s">
        <v>355</v>
      </c>
      <c r="J41" s="82" t="s">
        <v>356</v>
      </c>
      <c r="K41" s="218"/>
    </row>
    <row r="42" spans="1:11" ht="16.75" customHeight="1">
      <c r="A42" s="1111"/>
      <c r="B42" s="1114"/>
      <c r="C42" s="1120">
        <v>1</v>
      </c>
      <c r="D42" s="1121"/>
      <c r="E42" s="233"/>
      <c r="F42" s="92"/>
      <c r="G42" s="207"/>
      <c r="H42" s="207"/>
      <c r="I42" s="93"/>
      <c r="J42" s="214"/>
      <c r="K42" s="218"/>
    </row>
    <row r="43" spans="1:11" ht="16.75" customHeight="1">
      <c r="A43" s="1111"/>
      <c r="B43" s="1114"/>
      <c r="C43" s="1122">
        <v>2</v>
      </c>
      <c r="D43" s="1123"/>
      <c r="E43" s="233"/>
      <c r="F43" s="95"/>
      <c r="G43" s="95"/>
      <c r="H43" s="284"/>
      <c r="I43" s="96"/>
      <c r="J43" s="215"/>
      <c r="K43" s="218"/>
    </row>
    <row r="44" spans="1:11" ht="16.75" customHeight="1">
      <c r="A44" s="1111"/>
      <c r="B44" s="1114"/>
      <c r="C44" s="146"/>
      <c r="D44" s="147"/>
      <c r="E44" s="233"/>
      <c r="F44" s="95"/>
      <c r="G44" s="95"/>
      <c r="H44" s="284"/>
      <c r="I44" s="96"/>
      <c r="J44" s="215"/>
      <c r="K44" s="218"/>
    </row>
    <row r="45" spans="1:11" ht="16.75" customHeight="1">
      <c r="A45" s="1111"/>
      <c r="B45" s="1114"/>
      <c r="C45" s="146"/>
      <c r="D45" s="147"/>
      <c r="E45" s="233"/>
      <c r="F45" s="94"/>
      <c r="G45" s="149"/>
      <c r="H45" s="149"/>
      <c r="I45" s="96"/>
      <c r="J45" s="215"/>
      <c r="K45" s="218"/>
    </row>
    <row r="46" spans="1:11" ht="16.75" customHeight="1">
      <c r="A46" s="1111"/>
      <c r="B46" s="1114"/>
      <c r="C46" s="146"/>
      <c r="D46" s="147"/>
      <c r="E46" s="233"/>
      <c r="F46" s="94"/>
      <c r="G46" s="149"/>
      <c r="H46" s="149"/>
      <c r="I46" s="96"/>
      <c r="J46" s="215"/>
      <c r="K46" s="218"/>
    </row>
    <row r="47" spans="1:11" ht="16.75" customHeight="1">
      <c r="A47" s="1111"/>
      <c r="B47" s="1114"/>
      <c r="C47" s="1122"/>
      <c r="D47" s="1123"/>
      <c r="E47" s="233"/>
      <c r="F47" s="94"/>
      <c r="G47" s="94"/>
      <c r="H47" s="285"/>
      <c r="I47" s="96"/>
      <c r="J47" s="215"/>
      <c r="K47" s="218"/>
    </row>
    <row r="48" spans="1:11" ht="16.75" customHeight="1">
      <c r="A48" s="1111"/>
      <c r="B48" s="1114"/>
      <c r="C48" s="1122"/>
      <c r="D48" s="1123"/>
      <c r="E48" s="233"/>
      <c r="F48" s="94"/>
      <c r="G48" s="94"/>
      <c r="H48" s="285"/>
      <c r="I48" s="96"/>
      <c r="J48" s="215"/>
      <c r="K48" s="218"/>
    </row>
    <row r="49" spans="1:11" ht="16.75" customHeight="1">
      <c r="A49" s="1111"/>
      <c r="B49" s="1114"/>
      <c r="C49" s="1122"/>
      <c r="D49" s="1123"/>
      <c r="E49" s="233"/>
      <c r="F49" s="94"/>
      <c r="G49" s="94"/>
      <c r="H49" s="285"/>
      <c r="I49" s="96"/>
      <c r="J49" s="215"/>
      <c r="K49" s="218"/>
    </row>
    <row r="50" spans="1:11" ht="16.75" customHeight="1" thickBot="1">
      <c r="A50" s="1112"/>
      <c r="B50" s="1115"/>
      <c r="C50" s="1118"/>
      <c r="D50" s="1119"/>
      <c r="E50" s="235"/>
      <c r="F50" s="97"/>
      <c r="G50" s="97"/>
      <c r="H50" s="286"/>
      <c r="I50" s="99"/>
      <c r="J50" s="219"/>
      <c r="K50" s="220">
        <f>MIN(M9,SUM(J42:J50))</f>
        <v>0</v>
      </c>
    </row>
    <row r="51" spans="1:11" ht="23.25" customHeight="1" thickBot="1">
      <c r="C51" s="83" t="s">
        <v>357</v>
      </c>
      <c r="J51" s="206" t="s">
        <v>425</v>
      </c>
      <c r="K51" s="221">
        <f>SUM(K20,K30,K40,K50)</f>
        <v>0</v>
      </c>
    </row>
  </sheetData>
  <sheetProtection sheet="1" selectLockedCells="1"/>
  <mergeCells count="41">
    <mergeCell ref="B2:J2"/>
    <mergeCell ref="B5:B9"/>
    <mergeCell ref="D5:G5"/>
    <mergeCell ref="C6:C9"/>
    <mergeCell ref="D6:G9"/>
    <mergeCell ref="I8:J8"/>
    <mergeCell ref="A21:A30"/>
    <mergeCell ref="B21:B30"/>
    <mergeCell ref="C21:D21"/>
    <mergeCell ref="C30:D30"/>
    <mergeCell ref="A11:A20"/>
    <mergeCell ref="B11:B20"/>
    <mergeCell ref="C11:D11"/>
    <mergeCell ref="C20:D20"/>
    <mergeCell ref="C12:D12"/>
    <mergeCell ref="C19:D19"/>
    <mergeCell ref="C22:D22"/>
    <mergeCell ref="C29:D29"/>
    <mergeCell ref="C13:D13"/>
    <mergeCell ref="C18:D18"/>
    <mergeCell ref="C23:D23"/>
    <mergeCell ref="A31:A40"/>
    <mergeCell ref="B31:B40"/>
    <mergeCell ref="C31:D31"/>
    <mergeCell ref="C40:D40"/>
    <mergeCell ref="C39:D39"/>
    <mergeCell ref="C32:D32"/>
    <mergeCell ref="C38:D38"/>
    <mergeCell ref="C33:D33"/>
    <mergeCell ref="C34:D34"/>
    <mergeCell ref="C35:D35"/>
    <mergeCell ref="C37:D37"/>
    <mergeCell ref="A41:A50"/>
    <mergeCell ref="B41:B50"/>
    <mergeCell ref="C41:D41"/>
    <mergeCell ref="C50:D50"/>
    <mergeCell ref="C42:D42"/>
    <mergeCell ref="C49:D49"/>
    <mergeCell ref="C48:D48"/>
    <mergeCell ref="C47:D47"/>
    <mergeCell ref="C43:D43"/>
  </mergeCells>
  <phoneticPr fontId="2"/>
  <dataValidations count="2">
    <dataValidation type="whole" operator="greaterThanOrEqual" allowBlank="1" showInputMessage="1" showErrorMessage="1" error="整数のみ入力してください。_x000a_例:1円なら１のみ" sqref="J42:J50 J32:J40 J22:J30 J12:J20">
      <formula1>1</formula1>
    </dataValidation>
    <dataValidation type="list" allowBlank="1" showInputMessage="1" showErrorMessage="1" sqref="B55:B58">
      <formula1>"☑"</formula1>
    </dataValidation>
  </dataValidations>
  <pageMargins left="0.59055118110236227" right="0.59055118110236227" top="0.78740157480314965" bottom="0.39370078740157483" header="0.51181102362204722" footer="0.51181102362204722"/>
  <pageSetup paperSize="9" scale="79"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6"/>
  <sheetViews>
    <sheetView zoomScale="84" workbookViewId="0">
      <selection activeCell="O19" sqref="O19"/>
    </sheetView>
  </sheetViews>
  <sheetFormatPr defaultRowHeight="13"/>
  <cols>
    <col min="1" max="1" width="3.6328125" customWidth="1"/>
    <col min="2" max="2" width="18.6328125" customWidth="1"/>
    <col min="3" max="30" width="3.6328125" customWidth="1"/>
    <col min="31" max="31" width="13.90625" customWidth="1"/>
    <col min="33" max="33" width="11.1796875" bestFit="1" customWidth="1"/>
    <col min="34" max="34" width="12.08984375" customWidth="1"/>
  </cols>
  <sheetData>
    <row r="1" spans="1:36" ht="14.5" customHeight="1"/>
    <row r="2" spans="1:36" ht="18" customHeight="1">
      <c r="C2" s="280"/>
      <c r="D2" s="280"/>
      <c r="E2" s="280"/>
      <c r="F2" s="280"/>
      <c r="G2" s="12" t="s">
        <v>327</v>
      </c>
      <c r="H2" s="280"/>
      <c r="I2" s="280"/>
      <c r="J2" s="280"/>
      <c r="K2" s="280"/>
      <c r="L2" s="280"/>
      <c r="M2" s="280"/>
      <c r="N2" s="280"/>
      <c r="O2" s="280"/>
      <c r="P2" s="280"/>
      <c r="Q2" s="280"/>
      <c r="R2" s="280"/>
      <c r="S2" s="280"/>
      <c r="T2" s="280"/>
      <c r="U2" s="280"/>
      <c r="V2" s="280"/>
      <c r="W2" s="280"/>
      <c r="X2" s="280"/>
      <c r="Y2" s="280"/>
      <c r="Z2" s="280"/>
      <c r="AA2" s="280"/>
      <c r="AB2" s="280"/>
      <c r="AC2" s="280"/>
      <c r="AD2" s="280"/>
    </row>
    <row r="3" spans="1:36" ht="12" customHeight="1"/>
    <row r="4" spans="1:36" ht="15" customHeight="1">
      <c r="A4" s="71" t="str">
        <f>説明等!C4</f>
        <v>令和７年度</v>
      </c>
      <c r="B4" s="71"/>
      <c r="C4" s="71"/>
      <c r="D4" s="71"/>
      <c r="E4" s="71"/>
      <c r="F4" s="71"/>
      <c r="G4" s="71"/>
      <c r="H4" s="71"/>
      <c r="I4" s="71"/>
      <c r="J4" s="71"/>
      <c r="K4" s="71"/>
      <c r="L4" s="71"/>
      <c r="M4" s="71"/>
      <c r="N4" s="71"/>
      <c r="O4" s="71"/>
      <c r="P4" s="71"/>
      <c r="Q4" s="71"/>
      <c r="R4" s="71"/>
      <c r="S4" s="71"/>
      <c r="T4" s="71"/>
      <c r="U4" s="71"/>
      <c r="V4" s="707" t="s">
        <v>290</v>
      </c>
      <c r="W4" s="707"/>
      <c r="X4" s="707"/>
      <c r="Y4" s="707">
        <f>説明等!C5</f>
        <v>0</v>
      </c>
      <c r="Z4" s="707"/>
      <c r="AA4" s="707"/>
      <c r="AB4" s="707"/>
      <c r="AC4" s="707"/>
      <c r="AD4" s="707"/>
      <c r="AE4" s="707"/>
    </row>
    <row r="5" spans="1:36" ht="15" customHeight="1">
      <c r="A5" s="1024" t="s">
        <v>11</v>
      </c>
      <c r="B5" s="1024"/>
      <c r="C5" s="1155" t="s">
        <v>630</v>
      </c>
      <c r="D5" s="1155"/>
      <c r="E5" s="1155"/>
      <c r="F5" s="1155"/>
      <c r="G5" s="1155"/>
      <c r="H5" s="1155"/>
      <c r="I5" s="1155"/>
      <c r="J5" s="1155"/>
      <c r="K5" s="1155"/>
      <c r="L5" s="1155"/>
      <c r="M5" s="1155"/>
      <c r="N5" s="1155"/>
      <c r="O5" s="1155"/>
      <c r="P5" s="1155"/>
      <c r="Q5" s="1155"/>
      <c r="R5" s="1155"/>
      <c r="S5" s="1155"/>
      <c r="T5" s="1155"/>
      <c r="U5" s="1155"/>
      <c r="V5" s="1155"/>
      <c r="W5" s="1155"/>
      <c r="X5" s="1155"/>
      <c r="Y5" s="1155"/>
      <c r="Z5" s="1155"/>
      <c r="AA5" s="1155"/>
      <c r="AB5" s="1155"/>
      <c r="AC5" s="1155"/>
      <c r="AD5" s="1156" t="s">
        <v>12</v>
      </c>
      <c r="AE5" s="1157"/>
    </row>
    <row r="6" spans="1:36" ht="15" customHeight="1">
      <c r="A6" s="1024" t="s">
        <v>13</v>
      </c>
      <c r="B6" s="1024"/>
      <c r="C6" s="1160" t="s">
        <v>630</v>
      </c>
      <c r="D6" s="1160"/>
      <c r="E6" s="1160"/>
      <c r="F6" s="1160"/>
      <c r="G6" s="1160"/>
      <c r="H6" s="1160"/>
      <c r="I6" s="1160"/>
      <c r="J6" s="1160"/>
      <c r="K6" s="1160"/>
      <c r="L6" s="1160"/>
      <c r="M6" s="1160"/>
      <c r="N6" s="1160"/>
      <c r="O6" s="1160"/>
      <c r="P6" s="1160"/>
      <c r="Q6" s="1160"/>
      <c r="R6" s="1160"/>
      <c r="S6" s="1160"/>
      <c r="T6" s="1160"/>
      <c r="U6" s="1160"/>
      <c r="V6" s="1160"/>
      <c r="W6" s="1160"/>
      <c r="X6" s="1160"/>
      <c r="Y6" s="1160"/>
      <c r="Z6" s="1160"/>
      <c r="AA6" s="1160"/>
      <c r="AB6" s="1160"/>
      <c r="AC6" s="1160"/>
      <c r="AD6" s="1158"/>
      <c r="AE6" s="1159"/>
    </row>
    <row r="7" spans="1:36" ht="15" customHeight="1">
      <c r="A7" s="1024" t="s">
        <v>14</v>
      </c>
      <c r="B7" s="1024"/>
      <c r="C7" s="1161" t="s">
        <v>15</v>
      </c>
      <c r="D7" s="1161"/>
      <c r="E7" s="1161"/>
      <c r="F7" s="1161"/>
      <c r="G7" s="1161"/>
      <c r="H7" s="1161"/>
      <c r="I7" s="1161"/>
      <c r="J7" s="1161"/>
      <c r="K7" s="1161"/>
      <c r="L7" s="1161"/>
      <c r="M7" s="1161"/>
      <c r="N7" s="1161"/>
      <c r="O7" s="1161"/>
      <c r="P7" s="1161"/>
      <c r="Q7" s="1161"/>
      <c r="R7" s="1161"/>
      <c r="S7" s="1161"/>
      <c r="T7" s="1161"/>
      <c r="U7" s="1161"/>
      <c r="V7" s="1161"/>
      <c r="W7" s="1161"/>
      <c r="X7" s="1161"/>
      <c r="Y7" s="1161"/>
      <c r="Z7" s="1161"/>
      <c r="AA7" s="1161"/>
      <c r="AB7" s="1161"/>
      <c r="AC7" s="1161"/>
      <c r="AD7" s="1158"/>
      <c r="AE7" s="1159"/>
    </row>
    <row r="8" spans="1:36" ht="15" customHeight="1">
      <c r="A8" s="1152" t="s">
        <v>16</v>
      </c>
      <c r="B8" s="688" t="s">
        <v>17</v>
      </c>
      <c r="C8" s="13" t="s">
        <v>18</v>
      </c>
      <c r="D8" s="13" t="s">
        <v>19</v>
      </c>
      <c r="E8" s="13" t="s">
        <v>20</v>
      </c>
      <c r="F8" s="13" t="s">
        <v>21</v>
      </c>
      <c r="G8" s="13" t="s">
        <v>22</v>
      </c>
      <c r="H8" s="13" t="s">
        <v>23</v>
      </c>
      <c r="I8" s="13" t="s">
        <v>24</v>
      </c>
      <c r="J8" s="13" t="s">
        <v>25</v>
      </c>
      <c r="K8" s="13" t="s">
        <v>26</v>
      </c>
      <c r="L8" s="13" t="s">
        <v>27</v>
      </c>
      <c r="M8" s="13" t="s">
        <v>28</v>
      </c>
      <c r="N8" s="13" t="s">
        <v>29</v>
      </c>
      <c r="O8" s="13" t="s">
        <v>30</v>
      </c>
      <c r="P8" s="13" t="s">
        <v>31</v>
      </c>
      <c r="Q8" s="13" t="s">
        <v>32</v>
      </c>
      <c r="R8" s="13" t="s">
        <v>33</v>
      </c>
      <c r="S8" s="13" t="s">
        <v>34</v>
      </c>
      <c r="T8" s="13" t="s">
        <v>35</v>
      </c>
      <c r="U8" s="13" t="s">
        <v>36</v>
      </c>
      <c r="V8" s="13" t="s">
        <v>37</v>
      </c>
      <c r="W8" s="13" t="s">
        <v>38</v>
      </c>
      <c r="X8" s="13" t="s">
        <v>39</v>
      </c>
      <c r="Y8" s="13" t="s">
        <v>40</v>
      </c>
      <c r="Z8" s="13" t="s">
        <v>41</v>
      </c>
      <c r="AA8" s="13" t="s">
        <v>42</v>
      </c>
      <c r="AB8" s="13" t="s">
        <v>43</v>
      </c>
      <c r="AC8" s="13" t="s">
        <v>44</v>
      </c>
      <c r="AD8" s="1158"/>
      <c r="AE8" s="1159"/>
    </row>
    <row r="9" spans="1:36" ht="15" customHeight="1">
      <c r="A9" s="1152"/>
      <c r="B9" s="14" t="s">
        <v>45</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158"/>
      <c r="AE9" s="1159"/>
    </row>
    <row r="10" spans="1:36" ht="15" customHeight="1">
      <c r="A10" s="1152"/>
      <c r="B10" s="15" t="s">
        <v>46</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158"/>
      <c r="AE10" s="1159"/>
    </row>
    <row r="11" spans="1:36" ht="15" customHeight="1">
      <c r="A11" s="1152"/>
      <c r="B11" s="16" t="s">
        <v>47</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158"/>
      <c r="AE11" s="1159"/>
    </row>
    <row r="12" spans="1:36" ht="15" customHeight="1">
      <c r="A12" s="1152"/>
      <c r="B12" s="15" t="s">
        <v>48</v>
      </c>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158"/>
      <c r="AE12" s="1159"/>
    </row>
    <row r="13" spans="1:36" ht="15" customHeight="1">
      <c r="A13" s="1152"/>
      <c r="B13" s="16" t="s">
        <v>49</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158"/>
      <c r="AE13" s="1159"/>
      <c r="AJ13" s="54"/>
    </row>
    <row r="14" spans="1:36" ht="15" customHeight="1" thickBot="1">
      <c r="A14" s="1152"/>
      <c r="B14" s="15" t="s">
        <v>50</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158"/>
      <c r="AE14" s="1159"/>
      <c r="AG14" t="s">
        <v>399</v>
      </c>
      <c r="AH14" t="s">
        <v>400</v>
      </c>
    </row>
    <row r="15" spans="1:36" ht="15" customHeight="1" thickBot="1">
      <c r="A15" s="1152" t="s">
        <v>51</v>
      </c>
      <c r="B15" s="688" t="s">
        <v>17</v>
      </c>
      <c r="C15" s="13" t="s">
        <v>52</v>
      </c>
      <c r="D15" s="13" t="s">
        <v>53</v>
      </c>
      <c r="E15" s="13" t="s">
        <v>54</v>
      </c>
      <c r="F15" s="13" t="s">
        <v>55</v>
      </c>
      <c r="G15" s="13" t="s">
        <v>56</v>
      </c>
      <c r="H15" s="13" t="s">
        <v>57</v>
      </c>
      <c r="I15" s="13" t="s">
        <v>58</v>
      </c>
      <c r="J15" s="13" t="s">
        <v>59</v>
      </c>
      <c r="K15" s="13" t="s">
        <v>60</v>
      </c>
      <c r="L15" s="13" t="s">
        <v>61</v>
      </c>
      <c r="M15" s="13" t="s">
        <v>62</v>
      </c>
      <c r="N15" s="13" t="s">
        <v>63</v>
      </c>
      <c r="O15" s="13" t="s">
        <v>64</v>
      </c>
      <c r="P15" s="13" t="s">
        <v>65</v>
      </c>
      <c r="Q15" s="13" t="s">
        <v>66</v>
      </c>
      <c r="R15" s="13" t="s">
        <v>67</v>
      </c>
      <c r="S15" s="13" t="s">
        <v>68</v>
      </c>
      <c r="T15" s="13" t="s">
        <v>69</v>
      </c>
      <c r="U15" s="13" t="s">
        <v>70</v>
      </c>
      <c r="V15" s="13" t="s">
        <v>71</v>
      </c>
      <c r="W15" s="13" t="s">
        <v>72</v>
      </c>
      <c r="X15" s="13" t="s">
        <v>73</v>
      </c>
      <c r="Y15" s="13" t="s">
        <v>74</v>
      </c>
      <c r="Z15" s="13" t="s">
        <v>75</v>
      </c>
      <c r="AA15" s="13" t="s">
        <v>76</v>
      </c>
      <c r="AB15" s="13" t="s">
        <v>77</v>
      </c>
      <c r="AC15" s="13" t="s">
        <v>78</v>
      </c>
      <c r="AD15" s="13" t="s">
        <v>79</v>
      </c>
      <c r="AE15" s="708"/>
      <c r="AF15" s="706" t="s">
        <v>398</v>
      </c>
      <c r="AG15" s="834" t="e">
        <f>VLOOKUP(Y4,民間保育所一覧!A1:E25,5,FALSE)</f>
        <v>#N/A</v>
      </c>
      <c r="AH15" s="834" t="e">
        <f>VLOOKUP(Y4,民間保育所一覧!A1:F25,6,FALSE)</f>
        <v>#N/A</v>
      </c>
    </row>
    <row r="16" spans="1:36" ht="15" customHeight="1">
      <c r="A16" s="1152"/>
      <c r="B16" s="14" t="s">
        <v>45</v>
      </c>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7">
        <f t="shared" ref="AC16:AC21" si="0">SUM(C9:AC9,C16:AB16)</f>
        <v>0</v>
      </c>
      <c r="AD16" s="18">
        <f t="shared" ref="AD16:AD21" si="1">SUM(AC16/53)</f>
        <v>0</v>
      </c>
      <c r="AE16" s="709">
        <v>1</v>
      </c>
      <c r="AF16" s="19">
        <f t="shared" ref="AF16:AF21" si="2">ROUND(AD16,0)</f>
        <v>0</v>
      </c>
      <c r="AG16" s="121">
        <v>600000</v>
      </c>
      <c r="AH16" s="122">
        <v>600000</v>
      </c>
    </row>
    <row r="17" spans="1:34" ht="15" customHeight="1">
      <c r="A17" s="1152"/>
      <c r="B17" s="15" t="s">
        <v>46</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7">
        <f t="shared" si="0"/>
        <v>0</v>
      </c>
      <c r="AD17" s="18">
        <f t="shared" si="1"/>
        <v>0</v>
      </c>
      <c r="AE17" s="710">
        <v>1</v>
      </c>
      <c r="AF17" s="19">
        <f t="shared" si="2"/>
        <v>0</v>
      </c>
      <c r="AG17" s="121">
        <v>600000</v>
      </c>
      <c r="AH17" s="122">
        <v>600000</v>
      </c>
    </row>
    <row r="18" spans="1:34" ht="15" customHeight="1">
      <c r="A18" s="1152"/>
      <c r="B18" s="16" t="s">
        <v>47</v>
      </c>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7">
        <f t="shared" si="0"/>
        <v>0</v>
      </c>
      <c r="AD18" s="18">
        <f t="shared" si="1"/>
        <v>0</v>
      </c>
      <c r="AE18" s="709">
        <v>3</v>
      </c>
      <c r="AF18" s="19">
        <f t="shared" si="2"/>
        <v>0</v>
      </c>
      <c r="AG18" s="120">
        <v>1760000</v>
      </c>
      <c r="AH18" s="122">
        <v>1422000</v>
      </c>
    </row>
    <row r="19" spans="1:34" ht="15" customHeight="1">
      <c r="A19" s="1152"/>
      <c r="B19" s="15" t="s">
        <v>48</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7">
        <f t="shared" si="0"/>
        <v>0</v>
      </c>
      <c r="AD19" s="18">
        <f t="shared" si="1"/>
        <v>0</v>
      </c>
      <c r="AE19" s="710">
        <v>3</v>
      </c>
      <c r="AF19" s="19">
        <f t="shared" si="2"/>
        <v>0</v>
      </c>
      <c r="AG19" s="120">
        <v>1760000</v>
      </c>
      <c r="AH19" s="122">
        <v>1422000</v>
      </c>
    </row>
    <row r="20" spans="1:34" ht="15" customHeight="1">
      <c r="A20" s="1152"/>
      <c r="B20" s="16" t="s">
        <v>49</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7">
        <f t="shared" si="0"/>
        <v>0</v>
      </c>
      <c r="AD20" s="18">
        <f t="shared" si="1"/>
        <v>0</v>
      </c>
      <c r="AE20" s="709">
        <v>3</v>
      </c>
      <c r="AF20" s="19">
        <f t="shared" si="2"/>
        <v>0</v>
      </c>
      <c r="AG20" s="120">
        <v>2761000</v>
      </c>
      <c r="AH20" s="122">
        <v>1760000</v>
      </c>
    </row>
    <row r="21" spans="1:34" ht="15" customHeight="1">
      <c r="A21" s="1152"/>
      <c r="B21" s="15" t="s">
        <v>50</v>
      </c>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711">
        <f t="shared" si="0"/>
        <v>0</v>
      </c>
      <c r="AD21" s="689">
        <f t="shared" si="1"/>
        <v>0</v>
      </c>
      <c r="AE21" s="710">
        <v>3</v>
      </c>
      <c r="AF21" s="19">
        <f t="shared" si="2"/>
        <v>0</v>
      </c>
      <c r="AG21" s="120">
        <v>2761000</v>
      </c>
      <c r="AH21" s="122">
        <v>1760000</v>
      </c>
    </row>
    <row r="22" spans="1:34" ht="19.5" customHeight="1">
      <c r="U22" s="1"/>
      <c r="V22" s="1"/>
      <c r="W22" s="1"/>
      <c r="X22" s="1"/>
      <c r="Y22" s="1"/>
      <c r="Z22" s="1"/>
      <c r="AA22" s="1153" t="s">
        <v>85</v>
      </c>
      <c r="AB22" s="1154"/>
      <c r="AC22" s="1154"/>
      <c r="AD22" s="1154"/>
      <c r="AE22" s="712"/>
      <c r="AF22" s="877"/>
      <c r="AG22" s="877" t="b">
        <f>IF(AF21&gt;=AE21,AG21,IF(AF20&gt;=AE20,AG20,IF(AF19&gt;=AE19,AG19,IF(AF18&gt;AE18,AG18,IF(AF17&gt;=AE17,AG17,IF(AF16&gt;=AE16,AG16))))))</f>
        <v>0</v>
      </c>
      <c r="AH22" s="877" t="b">
        <f>IF(AF21&gt;=AE21,AH21,IF(AF20&gt;=AE20,AH20,IF(AF19&gt;=AE19,AH19,IF(AF18&gt;AE18,AH18,IF(AF17&gt;=AE17,AH17,IF(AF16&gt;=AE16,AH16))))))</f>
        <v>0</v>
      </c>
    </row>
    <row r="23" spans="1:34" ht="19.5" customHeight="1">
      <c r="AA23" s="1153" t="s">
        <v>87</v>
      </c>
      <c r="AB23" s="1154"/>
      <c r="AC23" s="1154"/>
      <c r="AD23" s="1154"/>
      <c r="AE23" s="712"/>
    </row>
    <row r="24" spans="1:34" ht="15" customHeight="1">
      <c r="B24" s="20" t="s">
        <v>88</v>
      </c>
      <c r="AE24" s="21"/>
      <c r="AG24" s="877" t="e">
        <f>IF(AG15,AG22,IF(AH15,AH22,"エラー。"))</f>
        <v>#N/A</v>
      </c>
    </row>
    <row r="25" spans="1:34" ht="15" customHeight="1">
      <c r="B25" t="s">
        <v>89</v>
      </c>
    </row>
    <row r="26" spans="1:34">
      <c r="B26" s="208"/>
    </row>
  </sheetData>
  <sheetProtection sheet="1" selectLockedCells="1"/>
  <mergeCells count="11">
    <mergeCell ref="A15:A21"/>
    <mergeCell ref="AA22:AD22"/>
    <mergeCell ref="AA23:AD23"/>
    <mergeCell ref="A5:B5"/>
    <mergeCell ref="C5:AC5"/>
    <mergeCell ref="AD5:AE14"/>
    <mergeCell ref="A6:B6"/>
    <mergeCell ref="C6:AC6"/>
    <mergeCell ref="A7:B7"/>
    <mergeCell ref="C7:AC7"/>
    <mergeCell ref="A8:A14"/>
  </mergeCells>
  <phoneticPr fontId="2"/>
  <dataValidations count="1">
    <dataValidation type="whole" allowBlank="1" showInputMessage="1" showErrorMessage="1" error="整数のみ入力してください。_x000a_例：1人なら１のみ" sqref="C9:AC14 C16:AB21">
      <formula1>1</formula1>
      <formula2>100000</formula2>
    </dataValidation>
  </dataValidations>
  <pageMargins left="0.70866141732283472" right="0.51181102362204722" top="0.74803149606299213" bottom="0.74803149606299213" header="0.31496062992125984" footer="0.31496062992125984"/>
  <pageSetup paperSize="9" scale="98"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zoomScale="97" workbookViewId="0">
      <selection activeCell="B8" sqref="B8"/>
    </sheetView>
  </sheetViews>
  <sheetFormatPr defaultColWidth="9" defaultRowHeight="13"/>
  <cols>
    <col min="1" max="1" width="30.54296875" style="363" customWidth="1"/>
    <col min="2" max="3" width="12.6328125" style="363" customWidth="1"/>
    <col min="4" max="4" width="14" style="363" customWidth="1"/>
    <col min="5" max="7" width="12.6328125" style="363" customWidth="1"/>
    <col min="8" max="8" width="13.6328125" style="363" customWidth="1"/>
    <col min="9" max="9" width="12.6328125" style="363" customWidth="1"/>
    <col min="10" max="10" width="5.08984375" style="363" customWidth="1"/>
    <col min="11" max="11" width="16.36328125" style="363" customWidth="1"/>
    <col min="12" max="19" width="12.6328125" style="363" customWidth="1"/>
    <col min="20" max="16384" width="9" style="363"/>
  </cols>
  <sheetData>
    <row r="1" spans="1:19" ht="15.5" customHeight="1">
      <c r="A1" s="291"/>
      <c r="B1" s="291"/>
      <c r="C1" s="291"/>
      <c r="D1" s="291"/>
      <c r="E1" s="291"/>
      <c r="F1" s="291"/>
      <c r="G1" s="291"/>
      <c r="H1" s="362"/>
      <c r="I1" s="362"/>
    </row>
    <row r="2" spans="1:19" s="366" customFormat="1" ht="20.149999999999999" customHeight="1">
      <c r="A2" s="364" t="s">
        <v>359</v>
      </c>
      <c r="B2" s="365"/>
      <c r="C2" s="365"/>
      <c r="D2" s="365"/>
      <c r="E2" s="365"/>
      <c r="F2" s="365"/>
      <c r="G2" s="365"/>
      <c r="H2" s="365"/>
      <c r="I2" s="365"/>
    </row>
    <row r="3" spans="1:19" s="366" customFormat="1" ht="12.5" customHeight="1">
      <c r="A3" s="291"/>
      <c r="B3" s="291"/>
      <c r="C3" s="291"/>
      <c r="D3" s="291"/>
      <c r="E3" s="291"/>
      <c r="F3" s="291"/>
      <c r="G3" s="367"/>
      <c r="H3" s="368"/>
      <c r="I3" s="368"/>
    </row>
    <row r="4" spans="1:19" s="366" customFormat="1" ht="16" customHeight="1">
      <c r="A4" s="291" t="str">
        <f>説明等!C4</f>
        <v>令和７年度</v>
      </c>
      <c r="B4" s="291"/>
      <c r="C4" s="291"/>
      <c r="D4" s="291"/>
      <c r="E4" s="291"/>
      <c r="F4" s="291"/>
      <c r="G4" s="367" t="s">
        <v>727</v>
      </c>
      <c r="H4" s="368">
        <f>説明等!C5</f>
        <v>0</v>
      </c>
      <c r="I4" s="291"/>
    </row>
    <row r="5" spans="1:19" s="366" customFormat="1" ht="20.149999999999999" customHeight="1">
      <c r="A5" s="1162" t="s">
        <v>116</v>
      </c>
      <c r="B5" s="369" t="s">
        <v>115</v>
      </c>
      <c r="C5" s="370"/>
      <c r="D5" s="371"/>
      <c r="E5" s="370" t="s">
        <v>114</v>
      </c>
      <c r="F5" s="370"/>
      <c r="G5" s="370"/>
      <c r="H5" s="1167" t="s">
        <v>113</v>
      </c>
      <c r="I5" s="1183" t="s">
        <v>112</v>
      </c>
      <c r="J5" s="372"/>
      <c r="K5" s="1170" t="s">
        <v>541</v>
      </c>
    </row>
    <row r="6" spans="1:19" s="366" customFormat="1" ht="20.149999999999999" customHeight="1">
      <c r="A6" s="1163"/>
      <c r="B6" s="327" t="s">
        <v>111</v>
      </c>
      <c r="C6" s="373" t="s">
        <v>110</v>
      </c>
      <c r="D6" s="374" t="s">
        <v>107</v>
      </c>
      <c r="E6" s="375" t="s">
        <v>109</v>
      </c>
      <c r="F6" s="373" t="s">
        <v>108</v>
      </c>
      <c r="G6" s="374" t="s">
        <v>107</v>
      </c>
      <c r="H6" s="1168"/>
      <c r="I6" s="1184"/>
      <c r="J6" s="372"/>
      <c r="K6" s="1170"/>
    </row>
    <row r="7" spans="1:19" s="366" customFormat="1" ht="20.149999999999999" customHeight="1" thickBot="1">
      <c r="A7" s="1164"/>
      <c r="B7" s="376" t="s">
        <v>106</v>
      </c>
      <c r="C7" s="377" t="s">
        <v>105</v>
      </c>
      <c r="D7" s="378" t="s">
        <v>104</v>
      </c>
      <c r="E7" s="379" t="s">
        <v>103</v>
      </c>
      <c r="F7" s="377" t="s">
        <v>102</v>
      </c>
      <c r="G7" s="379" t="s">
        <v>101</v>
      </c>
      <c r="H7" s="377" t="s">
        <v>100</v>
      </c>
      <c r="I7" s="378" t="s">
        <v>99</v>
      </c>
      <c r="J7" s="380"/>
    </row>
    <row r="8" spans="1:19" s="366" customFormat="1" ht="30" customHeight="1" thickBot="1">
      <c r="A8" s="381" t="s">
        <v>98</v>
      </c>
      <c r="B8" s="103"/>
      <c r="C8" s="103"/>
      <c r="D8" s="382">
        <f>B8+C8</f>
        <v>0</v>
      </c>
      <c r="E8" s="103"/>
      <c r="F8" s="104"/>
      <c r="G8" s="382">
        <f>E8+F8</f>
        <v>0</v>
      </c>
      <c r="H8" s="383">
        <f>D8-G8</f>
        <v>0</v>
      </c>
      <c r="I8" s="123" t="e">
        <f>'12延長保育'!AG24</f>
        <v>#N/A</v>
      </c>
      <c r="J8" s="384"/>
      <c r="K8" s="385" t="e">
        <f>MIN(H8:I8)</f>
        <v>#N/A</v>
      </c>
      <c r="L8" s="386"/>
      <c r="M8" s="386"/>
      <c r="N8" s="386"/>
      <c r="O8" s="386"/>
      <c r="P8" s="386"/>
      <c r="Q8" s="386"/>
      <c r="R8" s="386"/>
      <c r="S8" s="386"/>
    </row>
    <row r="9" spans="1:19" s="366" customFormat="1" ht="30" customHeight="1">
      <c r="A9" s="387"/>
      <c r="B9" s="388"/>
      <c r="C9" s="388"/>
      <c r="D9" s="389"/>
      <c r="E9" s="388"/>
      <c r="F9" s="390"/>
      <c r="G9" s="389"/>
      <c r="H9" s="391"/>
      <c r="I9" s="162"/>
      <c r="J9" s="384"/>
      <c r="K9" s="392"/>
      <c r="L9" s="386"/>
      <c r="M9" s="386"/>
      <c r="N9" s="386"/>
      <c r="O9" s="386"/>
      <c r="P9" s="386"/>
      <c r="Q9" s="386"/>
      <c r="R9" s="386"/>
      <c r="S9" s="386"/>
    </row>
    <row r="10" spans="1:19" s="366" customFormat="1" ht="30" customHeight="1">
      <c r="A10" s="387"/>
      <c r="B10" s="388"/>
      <c r="C10" s="388"/>
      <c r="D10" s="389"/>
      <c r="E10" s="388"/>
      <c r="F10" s="390"/>
      <c r="G10" s="389"/>
      <c r="H10" s="391"/>
      <c r="I10" s="162"/>
      <c r="J10" s="384"/>
      <c r="K10" s="392"/>
      <c r="L10" s="386"/>
      <c r="M10" s="386"/>
      <c r="N10" s="386"/>
      <c r="O10" s="386"/>
      <c r="P10" s="386"/>
      <c r="Q10" s="386"/>
      <c r="R10" s="386"/>
      <c r="S10" s="386"/>
    </row>
    <row r="11" spans="1:19" s="366" customFormat="1" ht="20.149999999999999" customHeight="1">
      <c r="A11" s="393" t="s">
        <v>122</v>
      </c>
      <c r="B11" s="291"/>
      <c r="C11" s="291"/>
      <c r="D11" s="291"/>
      <c r="E11" s="291"/>
      <c r="F11" s="291"/>
      <c r="G11" s="291"/>
      <c r="H11" s="291"/>
      <c r="I11" s="291"/>
      <c r="K11" s="386"/>
      <c r="L11" s="386"/>
      <c r="M11" s="386"/>
      <c r="N11" s="386"/>
      <c r="O11" s="386"/>
      <c r="P11" s="386"/>
      <c r="Q11" s="386"/>
      <c r="R11" s="386"/>
      <c r="S11" s="386"/>
    </row>
    <row r="12" spans="1:19" s="366" customFormat="1" ht="20.149999999999999" customHeight="1">
      <c r="A12" s="394" t="s">
        <v>121</v>
      </c>
      <c r="B12" s="291"/>
      <c r="C12" s="291"/>
      <c r="D12" s="291"/>
      <c r="E12" s="291"/>
      <c r="F12" s="291"/>
      <c r="G12" s="291"/>
      <c r="H12" s="291"/>
      <c r="I12" s="395"/>
      <c r="K12" s="363"/>
      <c r="L12" s="363"/>
      <c r="M12" s="363"/>
      <c r="N12" s="363"/>
      <c r="O12" s="363"/>
      <c r="P12" s="363"/>
      <c r="Q12" s="363"/>
      <c r="R12" s="363"/>
      <c r="S12" s="363"/>
    </row>
    <row r="13" spans="1:19" s="366" customFormat="1" ht="20.149999999999999" customHeight="1">
      <c r="A13" s="396" t="s">
        <v>120</v>
      </c>
      <c r="B13" s="291"/>
      <c r="C13" s="291"/>
      <c r="D13" s="291"/>
      <c r="E13" s="291"/>
      <c r="F13" s="291"/>
      <c r="G13" s="291"/>
      <c r="H13" s="291"/>
      <c r="I13" s="291"/>
      <c r="K13" s="397"/>
      <c r="L13" s="397"/>
      <c r="M13" s="397"/>
      <c r="N13" s="397"/>
      <c r="O13" s="397"/>
      <c r="P13" s="397"/>
      <c r="Q13" s="397"/>
      <c r="R13" s="397"/>
      <c r="S13" s="397"/>
    </row>
    <row r="14" spans="1:19" s="366" customFormat="1" ht="20.149999999999999" customHeight="1">
      <c r="A14" s="396" t="s">
        <v>119</v>
      </c>
      <c r="B14" s="291"/>
      <c r="C14" s="291"/>
      <c r="D14" s="291"/>
      <c r="E14" s="291"/>
      <c r="F14" s="291"/>
      <c r="G14" s="291"/>
      <c r="H14" s="291"/>
      <c r="I14" s="291"/>
    </row>
    <row r="15" spans="1:19" s="397" customFormat="1" ht="20.149999999999999" customHeight="1">
      <c r="A15" s="396" t="s">
        <v>118</v>
      </c>
      <c r="B15" s="398"/>
      <c r="C15" s="399"/>
      <c r="D15" s="399"/>
      <c r="E15" s="399"/>
      <c r="F15" s="399"/>
      <c r="G15" s="399"/>
      <c r="H15" s="399"/>
      <c r="I15" s="399"/>
    </row>
    <row r="16" spans="1:19" s="397" customFormat="1" ht="13.5" customHeight="1">
      <c r="B16" s="399"/>
      <c r="C16" s="399"/>
      <c r="D16" s="399"/>
      <c r="E16" s="399"/>
      <c r="F16" s="399"/>
      <c r="G16" s="399"/>
      <c r="H16" s="399"/>
      <c r="I16" s="399"/>
    </row>
    <row r="17" spans="1:10" ht="20.149999999999999" hidden="1" customHeight="1">
      <c r="A17" s="291" t="s">
        <v>117</v>
      </c>
      <c r="B17" s="291"/>
      <c r="C17" s="291"/>
      <c r="D17" s="291"/>
      <c r="E17" s="291"/>
      <c r="F17" s="291"/>
      <c r="G17" s="291"/>
      <c r="H17" s="291"/>
      <c r="I17" s="291"/>
    </row>
    <row r="18" spans="1:10" s="366" customFormat="1" ht="20.149999999999999" hidden="1" customHeight="1">
      <c r="A18" s="1169" t="s">
        <v>116</v>
      </c>
      <c r="B18" s="400" t="s">
        <v>115</v>
      </c>
      <c r="C18" s="401"/>
      <c r="D18" s="402"/>
      <c r="E18" s="400" t="s">
        <v>114</v>
      </c>
      <c r="F18" s="401"/>
      <c r="G18" s="402"/>
      <c r="H18" s="1165" t="s">
        <v>113</v>
      </c>
      <c r="I18" s="1165" t="s">
        <v>112</v>
      </c>
      <c r="J18" s="403"/>
    </row>
    <row r="19" spans="1:10" s="366" customFormat="1" ht="20.149999999999999" hidden="1" customHeight="1">
      <c r="A19" s="1169"/>
      <c r="B19" s="404" t="s">
        <v>111</v>
      </c>
      <c r="C19" s="404" t="s">
        <v>110</v>
      </c>
      <c r="D19" s="404" t="s">
        <v>107</v>
      </c>
      <c r="E19" s="404" t="s">
        <v>109</v>
      </c>
      <c r="F19" s="404" t="s">
        <v>108</v>
      </c>
      <c r="G19" s="404" t="s">
        <v>107</v>
      </c>
      <c r="H19" s="1166"/>
      <c r="I19" s="1166"/>
      <c r="J19" s="403"/>
    </row>
    <row r="20" spans="1:10" s="366" customFormat="1" ht="20.149999999999999" hidden="1" customHeight="1">
      <c r="A20" s="1165"/>
      <c r="B20" s="405" t="s">
        <v>106</v>
      </c>
      <c r="C20" s="405" t="s">
        <v>105</v>
      </c>
      <c r="D20" s="405" t="s">
        <v>104</v>
      </c>
      <c r="E20" s="405" t="s">
        <v>103</v>
      </c>
      <c r="F20" s="405" t="s">
        <v>102</v>
      </c>
      <c r="G20" s="405" t="s">
        <v>101</v>
      </c>
      <c r="H20" s="405" t="s">
        <v>100</v>
      </c>
      <c r="I20" s="405" t="s">
        <v>99</v>
      </c>
      <c r="J20" s="406"/>
    </row>
    <row r="21" spans="1:10" s="366" customFormat="1" ht="30" hidden="1" customHeight="1">
      <c r="A21" s="407" t="s">
        <v>98</v>
      </c>
      <c r="B21" s="408">
        <v>500000</v>
      </c>
      <c r="C21" s="409">
        <v>30000</v>
      </c>
      <c r="D21" s="408">
        <f>B21+C21</f>
        <v>530000</v>
      </c>
      <c r="E21" s="409">
        <v>200000</v>
      </c>
      <c r="F21" s="410">
        <v>0</v>
      </c>
      <c r="G21" s="408">
        <f>E21+F21</f>
        <v>200000</v>
      </c>
      <c r="H21" s="408">
        <f>D21-G21</f>
        <v>330000</v>
      </c>
      <c r="I21" s="409">
        <v>300000</v>
      </c>
      <c r="J21" s="411"/>
    </row>
    <row r="22" spans="1:10" s="366" customFormat="1" ht="20.149999999999999" hidden="1" customHeight="1">
      <c r="A22" s="412"/>
      <c r="B22" s="413"/>
      <c r="C22" s="414"/>
      <c r="D22" s="413"/>
      <c r="E22" s="414"/>
      <c r="F22" s="415"/>
      <c r="G22" s="413"/>
      <c r="H22" s="413"/>
      <c r="I22" s="414"/>
      <c r="J22" s="416"/>
    </row>
    <row r="23" spans="1:10" s="366" customFormat="1" ht="20.149999999999999" hidden="1" customHeight="1">
      <c r="A23" s="412"/>
      <c r="B23" s="413"/>
      <c r="C23" s="414"/>
      <c r="D23" s="413"/>
      <c r="E23" s="414"/>
      <c r="F23" s="415"/>
      <c r="G23" s="413"/>
      <c r="H23" s="413"/>
      <c r="I23" s="414"/>
      <c r="J23" s="416"/>
    </row>
    <row r="24" spans="1:10" ht="20.149999999999999" hidden="1" customHeight="1">
      <c r="A24" s="291"/>
      <c r="B24" s="291"/>
      <c r="C24" s="291"/>
      <c r="D24" s="291"/>
      <c r="E24" s="291"/>
      <c r="F24" s="291"/>
      <c r="G24" s="291"/>
      <c r="H24" s="291"/>
      <c r="I24" s="291"/>
    </row>
    <row r="26" spans="1:10" ht="15" customHeight="1" thickBot="1">
      <c r="A26" s="417" t="s">
        <v>747</v>
      </c>
    </row>
    <row r="27" spans="1:10" ht="15" customHeight="1">
      <c r="A27" s="418" t="s">
        <v>97</v>
      </c>
      <c r="B27" s="419" t="s">
        <v>96</v>
      </c>
      <c r="C27" s="1173" t="s">
        <v>95</v>
      </c>
      <c r="D27" s="1174"/>
    </row>
    <row r="28" spans="1:10" ht="15" customHeight="1">
      <c r="A28" s="420">
        <v>600000</v>
      </c>
      <c r="B28" s="421" t="s">
        <v>94</v>
      </c>
      <c r="C28" s="1175">
        <v>600000</v>
      </c>
      <c r="D28" s="1176"/>
    </row>
    <row r="29" spans="1:10" ht="15" customHeight="1">
      <c r="A29" s="921">
        <v>1760000</v>
      </c>
      <c r="B29" s="922" t="s">
        <v>93</v>
      </c>
      <c r="C29" s="1177">
        <v>1422000</v>
      </c>
      <c r="D29" s="1178"/>
    </row>
    <row r="30" spans="1:10" ht="15" customHeight="1">
      <c r="A30" s="921">
        <v>2761000</v>
      </c>
      <c r="B30" s="922" t="s">
        <v>92</v>
      </c>
      <c r="C30" s="1179">
        <v>1760000</v>
      </c>
      <c r="D30" s="1180"/>
    </row>
    <row r="31" spans="1:10" ht="15" customHeight="1">
      <c r="A31" s="919">
        <v>5804000</v>
      </c>
      <c r="B31" s="421" t="s">
        <v>91</v>
      </c>
      <c r="C31" s="1181">
        <v>4497000</v>
      </c>
      <c r="D31" s="1182"/>
    </row>
    <row r="32" spans="1:10" ht="15" customHeight="1" thickBot="1">
      <c r="A32" s="920">
        <v>6835000</v>
      </c>
      <c r="B32" s="422" t="s">
        <v>90</v>
      </c>
      <c r="C32" s="1171">
        <v>5222000</v>
      </c>
      <c r="D32" s="1172"/>
    </row>
  </sheetData>
  <sheetProtection sheet="1" selectLockedCells="1"/>
  <mergeCells count="13">
    <mergeCell ref="K5:K6"/>
    <mergeCell ref="C32:D32"/>
    <mergeCell ref="C27:D27"/>
    <mergeCell ref="C28:D28"/>
    <mergeCell ref="C29:D29"/>
    <mergeCell ref="C30:D30"/>
    <mergeCell ref="C31:D31"/>
    <mergeCell ref="I5:I6"/>
    <mergeCell ref="A5:A7"/>
    <mergeCell ref="H18:H19"/>
    <mergeCell ref="I18:I19"/>
    <mergeCell ref="H5:H6"/>
    <mergeCell ref="A18:A20"/>
  </mergeCells>
  <phoneticPr fontId="2"/>
  <pageMargins left="0.47244094488188981" right="0.19685039370078741" top="0.6692913385826772" bottom="0.59055118110236227" header="0.43307086614173229" footer="0.51181102362204722"/>
  <pageSetup paperSize="9" orientation="landscape" cellComments="asDisplayed"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0"/>
  <sheetViews>
    <sheetView topLeftCell="A2" workbookViewId="0">
      <selection activeCell="M8" sqref="M8:M9"/>
    </sheetView>
  </sheetViews>
  <sheetFormatPr defaultRowHeight="13"/>
  <cols>
    <col min="1" max="1" width="15.6328125" style="423" customWidth="1"/>
    <col min="2" max="7" width="6.6328125" style="423" customWidth="1"/>
    <col min="8" max="8" width="6.90625" style="423" customWidth="1"/>
    <col min="9" max="14" width="6.6328125" style="423" customWidth="1"/>
    <col min="15" max="15" width="17.08984375" style="423" customWidth="1"/>
    <col min="16" max="16" width="12.6328125" style="423" customWidth="1"/>
    <col min="17" max="17" width="3.6328125" style="423" customWidth="1"/>
    <col min="18" max="18" width="12.1796875" style="423" customWidth="1"/>
    <col min="19" max="16384" width="8.7265625" style="423"/>
  </cols>
  <sheetData>
    <row r="1" spans="1:17" ht="8.5" customHeight="1"/>
    <row r="2" spans="1:17" ht="32.5" customHeight="1">
      <c r="E2" s="424" t="s">
        <v>328</v>
      </c>
    </row>
    <row r="3" spans="1:17" ht="15" customHeight="1">
      <c r="D3" s="436"/>
      <c r="E3" s="436"/>
      <c r="F3" s="436"/>
      <c r="G3" s="436"/>
      <c r="H3" s="436"/>
    </row>
    <row r="4" spans="1:17" ht="18" customHeight="1">
      <c r="A4" s="560" t="str">
        <f>説明等!C4</f>
        <v>令和７年度</v>
      </c>
      <c r="B4" s="1208" t="s">
        <v>330</v>
      </c>
      <c r="C4" s="1209"/>
      <c r="D4" s="1210" t="s">
        <v>631</v>
      </c>
      <c r="E4" s="1210"/>
      <c r="F4" s="1210"/>
      <c r="G4" s="1210"/>
      <c r="H4" s="1197"/>
      <c r="I4" s="1211"/>
      <c r="J4" s="1211"/>
      <c r="K4" s="436"/>
      <c r="L4" s="1206" t="s">
        <v>290</v>
      </c>
      <c r="M4" s="1206"/>
      <c r="N4" s="713">
        <f>説明等!C5</f>
        <v>0</v>
      </c>
      <c r="O4" s="713"/>
      <c r="P4" s="714"/>
    </row>
    <row r="5" spans="1:17" ht="24" customHeight="1">
      <c r="A5" s="1185" t="s">
        <v>123</v>
      </c>
      <c r="B5" s="1185" t="s">
        <v>124</v>
      </c>
      <c r="C5" s="1185"/>
      <c r="D5" s="1185"/>
      <c r="E5" s="1185"/>
      <c r="F5" s="1185"/>
      <c r="G5" s="1185"/>
      <c r="H5" s="1185"/>
      <c r="I5" s="1185"/>
      <c r="J5" s="1185"/>
      <c r="K5" s="1185"/>
      <c r="L5" s="1185"/>
      <c r="M5" s="1185"/>
      <c r="N5" s="1185"/>
      <c r="O5" s="1185" t="s">
        <v>125</v>
      </c>
      <c r="P5" s="1207" t="s">
        <v>126</v>
      </c>
    </row>
    <row r="6" spans="1:17" ht="24" customHeight="1">
      <c r="A6" s="1185"/>
      <c r="B6" s="692" t="s">
        <v>127</v>
      </c>
      <c r="C6" s="692" t="s">
        <v>128</v>
      </c>
      <c r="D6" s="692" t="s">
        <v>129</v>
      </c>
      <c r="E6" s="692" t="s">
        <v>130</v>
      </c>
      <c r="F6" s="692" t="s">
        <v>131</v>
      </c>
      <c r="G6" s="692" t="s">
        <v>132</v>
      </c>
      <c r="H6" s="692" t="s">
        <v>133</v>
      </c>
      <c r="I6" s="692" t="s">
        <v>134</v>
      </c>
      <c r="J6" s="692" t="s">
        <v>135</v>
      </c>
      <c r="K6" s="692" t="s">
        <v>136</v>
      </c>
      <c r="L6" s="692" t="s">
        <v>137</v>
      </c>
      <c r="M6" s="692" t="s">
        <v>138</v>
      </c>
      <c r="N6" s="692" t="s">
        <v>84</v>
      </c>
      <c r="O6" s="1185"/>
      <c r="P6" s="1185"/>
    </row>
    <row r="7" spans="1:17" ht="12" customHeight="1">
      <c r="A7" s="1200" t="s">
        <v>760</v>
      </c>
      <c r="B7" s="429" t="s">
        <v>86</v>
      </c>
      <c r="C7" s="430" t="s">
        <v>86</v>
      </c>
      <c r="D7" s="430" t="s">
        <v>86</v>
      </c>
      <c r="E7" s="430" t="s">
        <v>86</v>
      </c>
      <c r="F7" s="430" t="s">
        <v>86</v>
      </c>
      <c r="G7" s="430" t="s">
        <v>86</v>
      </c>
      <c r="H7" s="430" t="s">
        <v>86</v>
      </c>
      <c r="I7" s="430" t="s">
        <v>86</v>
      </c>
      <c r="J7" s="430" t="s">
        <v>86</v>
      </c>
      <c r="K7" s="430" t="s">
        <v>86</v>
      </c>
      <c r="L7" s="430" t="s">
        <v>86</v>
      </c>
      <c r="M7" s="430" t="s">
        <v>86</v>
      </c>
      <c r="N7" s="430" t="s">
        <v>86</v>
      </c>
      <c r="O7" s="1203">
        <f>'13一時預かり_別紙'!I8</f>
        <v>1473000</v>
      </c>
      <c r="P7" s="1203">
        <f>'13一時預かり_特別な支援を要する児童'!I18</f>
        <v>0</v>
      </c>
    </row>
    <row r="8" spans="1:17" ht="18" customHeight="1">
      <c r="A8" s="1201"/>
      <c r="B8" s="1188"/>
      <c r="C8" s="1188"/>
      <c r="D8" s="1188"/>
      <c r="E8" s="1188"/>
      <c r="F8" s="1188"/>
      <c r="G8" s="1188"/>
      <c r="H8" s="1188"/>
      <c r="I8" s="1188"/>
      <c r="J8" s="1188"/>
      <c r="K8" s="1188"/>
      <c r="L8" s="1188"/>
      <c r="M8" s="1188"/>
      <c r="N8" s="1190">
        <f>SUM(B8:M9)</f>
        <v>0</v>
      </c>
      <c r="O8" s="1204"/>
      <c r="P8" s="1204"/>
    </row>
    <row r="9" spans="1:17" ht="14" customHeight="1">
      <c r="A9" s="1202"/>
      <c r="B9" s="1189"/>
      <c r="C9" s="1189"/>
      <c r="D9" s="1189"/>
      <c r="E9" s="1189"/>
      <c r="F9" s="1189"/>
      <c r="G9" s="1189"/>
      <c r="H9" s="1189"/>
      <c r="I9" s="1189"/>
      <c r="J9" s="1189"/>
      <c r="K9" s="1189"/>
      <c r="L9" s="1189"/>
      <c r="M9" s="1189"/>
      <c r="N9" s="1191"/>
      <c r="O9" s="1204"/>
      <c r="P9" s="1204"/>
    </row>
    <row r="10" spans="1:17" ht="35.5" customHeight="1">
      <c r="A10" s="692" t="s">
        <v>139</v>
      </c>
      <c r="B10" s="691">
        <f t="shared" ref="B10:M10" si="0">SUM(B8:B9)</f>
        <v>0</v>
      </c>
      <c r="C10" s="691">
        <f t="shared" si="0"/>
        <v>0</v>
      </c>
      <c r="D10" s="691">
        <f t="shared" si="0"/>
        <v>0</v>
      </c>
      <c r="E10" s="691">
        <f t="shared" si="0"/>
        <v>0</v>
      </c>
      <c r="F10" s="691">
        <f t="shared" si="0"/>
        <v>0</v>
      </c>
      <c r="G10" s="691">
        <f t="shared" si="0"/>
        <v>0</v>
      </c>
      <c r="H10" s="691">
        <f t="shared" si="0"/>
        <v>0</v>
      </c>
      <c r="I10" s="691">
        <f t="shared" si="0"/>
        <v>0</v>
      </c>
      <c r="J10" s="691">
        <f t="shared" si="0"/>
        <v>0</v>
      </c>
      <c r="K10" s="691">
        <f t="shared" si="0"/>
        <v>0</v>
      </c>
      <c r="L10" s="691">
        <f t="shared" si="0"/>
        <v>0</v>
      </c>
      <c r="M10" s="691">
        <f t="shared" si="0"/>
        <v>0</v>
      </c>
      <c r="N10" s="691">
        <f>SUM(B10:M10)</f>
        <v>0</v>
      </c>
      <c r="O10" s="1205"/>
      <c r="P10" s="1205"/>
    </row>
    <row r="11" spans="1:17" ht="19.399999999999999" customHeight="1">
      <c r="D11" s="436"/>
      <c r="E11" s="436"/>
      <c r="F11" s="436"/>
      <c r="G11" s="436"/>
      <c r="H11" s="436"/>
      <c r="I11" s="436"/>
      <c r="N11" s="436"/>
      <c r="O11" s="715" t="s">
        <v>85</v>
      </c>
      <c r="P11" s="712"/>
      <c r="Q11" s="423" t="s">
        <v>86</v>
      </c>
    </row>
    <row r="12" spans="1:17" ht="22">
      <c r="A12" s="717" t="s">
        <v>329</v>
      </c>
      <c r="B12" s="1212"/>
      <c r="C12" s="1212"/>
      <c r="D12" s="1213" t="s">
        <v>331</v>
      </c>
      <c r="E12" s="1214"/>
      <c r="F12" s="1213" t="s">
        <v>761</v>
      </c>
      <c r="G12" s="1214"/>
      <c r="H12" s="1213" t="s">
        <v>762</v>
      </c>
      <c r="I12" s="1214"/>
      <c r="N12" s="436"/>
      <c r="O12" s="716" t="s">
        <v>140</v>
      </c>
      <c r="P12" s="712"/>
      <c r="Q12" s="423" t="s">
        <v>86</v>
      </c>
    </row>
    <row r="13" spans="1:17" ht="16.75" customHeight="1">
      <c r="A13" s="1192" t="s">
        <v>332</v>
      </c>
      <c r="B13" s="1155"/>
      <c r="C13" s="1155"/>
      <c r="D13" s="1155"/>
      <c r="E13" s="1155"/>
      <c r="F13" s="1186"/>
      <c r="G13" s="1186"/>
      <c r="H13" s="1194"/>
      <c r="I13" s="1195"/>
      <c r="N13" s="433"/>
      <c r="O13" s="434"/>
    </row>
    <row r="14" spans="1:17" ht="16.75" customHeight="1">
      <c r="A14" s="1192"/>
      <c r="B14" s="1155"/>
      <c r="C14" s="1155"/>
      <c r="D14" s="1155"/>
      <c r="E14" s="1155"/>
      <c r="F14" s="1187"/>
      <c r="G14" s="1187"/>
      <c r="H14" s="1196"/>
      <c r="I14" s="1197"/>
      <c r="J14" s="436"/>
      <c r="N14" s="433"/>
      <c r="O14" s="434"/>
    </row>
    <row r="15" spans="1:17" ht="16.75" customHeight="1">
      <c r="A15" s="1192"/>
      <c r="B15" s="1155"/>
      <c r="C15" s="1155"/>
      <c r="D15" s="1155"/>
      <c r="E15" s="1155"/>
      <c r="F15" s="1187"/>
      <c r="G15" s="1187"/>
      <c r="H15" s="1194"/>
      <c r="I15" s="1195"/>
      <c r="J15" s="436"/>
      <c r="N15" s="433"/>
      <c r="O15" s="434"/>
    </row>
    <row r="16" spans="1:17" ht="16.75" customHeight="1">
      <c r="A16" s="1193"/>
      <c r="B16" s="1155"/>
      <c r="C16" s="1155"/>
      <c r="D16" s="1155"/>
      <c r="E16" s="1155"/>
      <c r="F16" s="1187"/>
      <c r="G16" s="1187"/>
      <c r="H16" s="1198"/>
      <c r="I16" s="1199"/>
      <c r="J16" s="436"/>
      <c r="N16" s="433"/>
      <c r="O16" s="434"/>
    </row>
    <row r="17" spans="1:16" ht="19.75" customHeight="1">
      <c r="A17" s="435" t="s">
        <v>730</v>
      </c>
      <c r="B17" s="436"/>
      <c r="C17" s="436"/>
      <c r="D17" s="436"/>
      <c r="E17" s="436"/>
      <c r="F17" s="436"/>
      <c r="G17" s="436"/>
      <c r="H17" s="436"/>
      <c r="I17" s="436"/>
      <c r="O17" s="433"/>
      <c r="P17" s="434"/>
    </row>
    <row r="18" spans="1:16" ht="16.399999999999999" customHeight="1">
      <c r="A18" s="437" t="s">
        <v>141</v>
      </c>
    </row>
    <row r="19" spans="1:16" ht="16.399999999999999" customHeight="1">
      <c r="A19" s="437" t="s">
        <v>142</v>
      </c>
    </row>
    <row r="20" spans="1:16" ht="16.399999999999999" customHeight="1">
      <c r="A20" s="438" t="s">
        <v>143</v>
      </c>
    </row>
    <row r="21" spans="1:16" ht="18" customHeight="1">
      <c r="A21" s="439" t="s">
        <v>374</v>
      </c>
    </row>
    <row r="22" spans="1:16" ht="18" customHeight="1"/>
    <row r="23" spans="1:16" ht="18" customHeight="1"/>
    <row r="24" spans="1:16" ht="18" customHeight="1">
      <c r="B24" s="695"/>
    </row>
    <row r="25" spans="1:16" ht="18" customHeight="1">
      <c r="B25" s="695"/>
    </row>
    <row r="26" spans="1:16" ht="18" customHeight="1"/>
    <row r="27" spans="1:16" ht="18" customHeight="1"/>
    <row r="28" spans="1:16" ht="18" customHeight="1"/>
    <row r="29" spans="1:16" ht="18" customHeight="1"/>
    <row r="30" spans="1:16" ht="18" customHeight="1"/>
  </sheetData>
  <sheetProtection sheet="1" selectLockedCells="1"/>
  <mergeCells count="41">
    <mergeCell ref="L4:M4"/>
    <mergeCell ref="O5:O6"/>
    <mergeCell ref="B14:E14"/>
    <mergeCell ref="F14:G14"/>
    <mergeCell ref="P5:P6"/>
    <mergeCell ref="B4:C4"/>
    <mergeCell ref="D4:H4"/>
    <mergeCell ref="I4:J4"/>
    <mergeCell ref="B12:C12"/>
    <mergeCell ref="D12:E12"/>
    <mergeCell ref="F12:G12"/>
    <mergeCell ref="H12:I12"/>
    <mergeCell ref="A7:A9"/>
    <mergeCell ref="O7:O10"/>
    <mergeCell ref="P7:P10"/>
    <mergeCell ref="B8:B9"/>
    <mergeCell ref="C8:C9"/>
    <mergeCell ref="D8:D9"/>
    <mergeCell ref="E8:E9"/>
    <mergeCell ref="F8:F9"/>
    <mergeCell ref="G8:G9"/>
    <mergeCell ref="H8:H9"/>
    <mergeCell ref="J8:J9"/>
    <mergeCell ref="K8:K9"/>
    <mergeCell ref="I8:I9"/>
    <mergeCell ref="A5:A6"/>
    <mergeCell ref="B5:N5"/>
    <mergeCell ref="F13:G13"/>
    <mergeCell ref="F15:G15"/>
    <mergeCell ref="F16:G16"/>
    <mergeCell ref="B13:E13"/>
    <mergeCell ref="B15:E15"/>
    <mergeCell ref="L8:L9"/>
    <mergeCell ref="M8:M9"/>
    <mergeCell ref="N8:N9"/>
    <mergeCell ref="A13:A16"/>
    <mergeCell ref="B16:E16"/>
    <mergeCell ref="H13:I13"/>
    <mergeCell ref="H14:I14"/>
    <mergeCell ref="H15:I15"/>
    <mergeCell ref="H16:I16"/>
  </mergeCells>
  <phoneticPr fontId="2"/>
  <dataValidations count="3">
    <dataValidation type="list" allowBlank="1" showInputMessage="1" showErrorMessage="1" sqref="F13:G16">
      <formula1>"有,無"</formula1>
    </dataValidation>
    <dataValidation type="whole" allowBlank="1" showInputMessage="1" showErrorMessage="1" error="整数のみを入力してください。_x000a_例1人なら1のみ" sqref="B8:M9">
      <formula1>1</formula1>
      <formula2>10000000</formula2>
    </dataValidation>
    <dataValidation type="list" allowBlank="1" showInputMessage="1" showErrorMessage="1" sqref="H13:H16">
      <formula1>"〇"</formula1>
    </dataValidation>
  </dataValidations>
  <pageMargins left="0.70866141732283472" right="0.70866141732283472" top="0.74803149606299213" bottom="0.74803149606299213" header="0.31496062992125984" footer="0.31496062992125984"/>
  <pageSetup paperSize="9" scale="95"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5"/>
  <sheetViews>
    <sheetView workbookViewId="0">
      <selection activeCell="B8" sqref="B8"/>
    </sheetView>
  </sheetViews>
  <sheetFormatPr defaultColWidth="9" defaultRowHeight="13"/>
  <cols>
    <col min="1" max="1" width="17.453125" style="363" customWidth="1"/>
    <col min="2" max="2" width="18.90625" style="363" customWidth="1"/>
    <col min="3" max="3" width="13.08984375" style="363" customWidth="1"/>
    <col min="4" max="4" width="12.36328125" style="363" customWidth="1"/>
    <col min="5" max="5" width="14.08984375" style="363" customWidth="1"/>
    <col min="6" max="6" width="11.453125" style="363" bestFit="1" customWidth="1"/>
    <col min="7" max="7" width="12.6328125" style="363" bestFit="1" customWidth="1"/>
    <col min="8" max="9" width="12.6328125" style="363" customWidth="1"/>
    <col min="10" max="10" width="14.7265625" style="363" customWidth="1"/>
    <col min="11" max="11" width="12.6328125" style="363" customWidth="1"/>
    <col min="12" max="12" width="11.6328125" style="363" customWidth="1"/>
    <col min="13" max="13" width="11.08984375" style="363" bestFit="1" customWidth="1"/>
    <col min="14" max="16384" width="9" style="363"/>
  </cols>
  <sheetData>
    <row r="1" spans="1:11" ht="15" customHeight="1"/>
    <row r="2" spans="1:11" s="366" customFormat="1" ht="18" customHeight="1">
      <c r="A2" s="1215" t="s">
        <v>360</v>
      </c>
      <c r="B2" s="1215"/>
      <c r="C2" s="1215"/>
      <c r="D2" s="1215"/>
      <c r="E2" s="1215"/>
      <c r="F2" s="1215"/>
      <c r="G2" s="1215"/>
      <c r="H2" s="1215"/>
      <c r="I2" s="1215"/>
    </row>
    <row r="3" spans="1:11" s="366" customFormat="1" ht="10.5" customHeight="1">
      <c r="A3" s="440"/>
      <c r="B3" s="440"/>
      <c r="C3" s="440"/>
      <c r="D3" s="440"/>
      <c r="E3" s="440"/>
      <c r="F3" s="440"/>
      <c r="G3" s="440"/>
      <c r="H3" s="440"/>
      <c r="I3" s="440"/>
    </row>
    <row r="4" spans="1:11" s="366" customFormat="1" ht="15" customHeight="1">
      <c r="A4" s="1219" t="str">
        <f>説明等!C4</f>
        <v>令和７年度</v>
      </c>
      <c r="B4" s="1219"/>
      <c r="F4" s="441"/>
      <c r="G4" s="441" t="s">
        <v>290</v>
      </c>
      <c r="H4" s="442">
        <f>説明等!C5</f>
        <v>0</v>
      </c>
      <c r="I4" s="443"/>
    </row>
    <row r="5" spans="1:11" s="366" customFormat="1" ht="20.25" customHeight="1">
      <c r="A5" s="1216" t="s">
        <v>144</v>
      </c>
      <c r="B5" s="1218" t="s">
        <v>115</v>
      </c>
      <c r="C5" s="1218"/>
      <c r="D5" s="1218"/>
      <c r="E5" s="1218" t="s">
        <v>114</v>
      </c>
      <c r="F5" s="1218"/>
      <c r="G5" s="1218"/>
      <c r="H5" s="1216" t="s">
        <v>145</v>
      </c>
      <c r="I5" s="1216" t="s">
        <v>112</v>
      </c>
      <c r="J5" s="444"/>
      <c r="K5" s="1220" t="s">
        <v>162</v>
      </c>
    </row>
    <row r="6" spans="1:11" s="366" customFormat="1" ht="18.75" customHeight="1">
      <c r="A6" s="1216"/>
      <c r="B6" s="445" t="s">
        <v>146</v>
      </c>
      <c r="C6" s="446" t="s">
        <v>110</v>
      </c>
      <c r="D6" s="445" t="s">
        <v>107</v>
      </c>
      <c r="E6" s="446" t="s">
        <v>109</v>
      </c>
      <c r="F6" s="446" t="s">
        <v>108</v>
      </c>
      <c r="G6" s="445" t="s">
        <v>107</v>
      </c>
      <c r="H6" s="1216"/>
      <c r="I6" s="1216"/>
      <c r="J6" s="444"/>
      <c r="K6" s="1220"/>
    </row>
    <row r="7" spans="1:11" s="366" customFormat="1" ht="13.5" thickBot="1">
      <c r="A7" s="1217"/>
      <c r="B7" s="447" t="s">
        <v>106</v>
      </c>
      <c r="C7" s="447" t="s">
        <v>105</v>
      </c>
      <c r="D7" s="447" t="s">
        <v>104</v>
      </c>
      <c r="E7" s="447" t="s">
        <v>103</v>
      </c>
      <c r="F7" s="447" t="s">
        <v>102</v>
      </c>
      <c r="G7" s="447" t="s">
        <v>101</v>
      </c>
      <c r="H7" s="448" t="s">
        <v>100</v>
      </c>
      <c r="I7" s="448" t="s">
        <v>99</v>
      </c>
      <c r="J7" s="449"/>
      <c r="K7" s="380"/>
    </row>
    <row r="8" spans="1:11" s="366" customFormat="1" ht="40.5" customHeight="1" thickBot="1">
      <c r="A8" s="718">
        <f>説明等!C5</f>
        <v>0</v>
      </c>
      <c r="B8" s="719"/>
      <c r="C8" s="719"/>
      <c r="D8" s="720">
        <f>B8+C8</f>
        <v>0</v>
      </c>
      <c r="E8" s="719"/>
      <c r="F8" s="721"/>
      <c r="G8" s="720">
        <f>E8+F8</f>
        <v>0</v>
      </c>
      <c r="H8" s="843">
        <f>D8-G8</f>
        <v>0</v>
      </c>
      <c r="I8" s="844">
        <f>I38</f>
        <v>1473000</v>
      </c>
      <c r="J8" s="384"/>
      <c r="K8" s="450">
        <f>MIN(H8:I8)</f>
        <v>0</v>
      </c>
    </row>
    <row r="9" spans="1:11" s="366" customFormat="1"/>
    <row r="10" spans="1:11" s="366" customFormat="1"/>
    <row r="11" spans="1:11" s="366" customFormat="1"/>
    <row r="12" spans="1:11" s="366" customFormat="1"/>
    <row r="13" spans="1:11" s="366" customFormat="1" ht="17.5" customHeight="1"/>
    <row r="14" spans="1:11" s="366" customFormat="1" ht="16.5">
      <c r="A14" s="451" t="s">
        <v>542</v>
      </c>
    </row>
    <row r="15" spans="1:11" s="366" customFormat="1">
      <c r="A15" s="452" t="s">
        <v>543</v>
      </c>
    </row>
    <row r="16" spans="1:11" s="366" customFormat="1">
      <c r="A16" s="452" t="s">
        <v>544</v>
      </c>
    </row>
    <row r="17" spans="1:12" s="397" customFormat="1" ht="17.25" customHeight="1">
      <c r="A17" s="453" t="s">
        <v>545</v>
      </c>
    </row>
    <row r="18" spans="1:12" s="397" customFormat="1" ht="17.25" customHeight="1">
      <c r="A18" s="454"/>
    </row>
    <row r="19" spans="1:12" s="397" customFormat="1" ht="44.25" hidden="1" customHeight="1">
      <c r="A19" s="363" t="s">
        <v>117</v>
      </c>
      <c r="B19" s="455"/>
    </row>
    <row r="20" spans="1:12" ht="10" hidden="1" customHeight="1">
      <c r="A20" s="456"/>
    </row>
    <row r="21" spans="1:12" s="366" customFormat="1" ht="20.25" hidden="1" customHeight="1">
      <c r="A21" s="1221" t="s">
        <v>144</v>
      </c>
      <c r="B21" s="1222" t="s">
        <v>115</v>
      </c>
      <c r="C21" s="1222"/>
      <c r="D21" s="1222"/>
      <c r="E21" s="1222" t="s">
        <v>114</v>
      </c>
      <c r="F21" s="1222"/>
      <c r="G21" s="1222"/>
      <c r="H21" s="1223" t="s">
        <v>113</v>
      </c>
      <c r="I21" s="1223" t="s">
        <v>112</v>
      </c>
      <c r="J21" s="403"/>
      <c r="K21" s="1220"/>
    </row>
    <row r="22" spans="1:12" s="366" customFormat="1" ht="18.75" hidden="1" customHeight="1">
      <c r="A22" s="1221"/>
      <c r="B22" s="457" t="s">
        <v>146</v>
      </c>
      <c r="C22" s="458" t="s">
        <v>110</v>
      </c>
      <c r="D22" s="457" t="s">
        <v>107</v>
      </c>
      <c r="E22" s="458" t="s">
        <v>109</v>
      </c>
      <c r="F22" s="458" t="s">
        <v>108</v>
      </c>
      <c r="G22" s="457" t="s">
        <v>107</v>
      </c>
      <c r="H22" s="1224"/>
      <c r="I22" s="1224"/>
      <c r="J22" s="403"/>
      <c r="K22" s="1220"/>
    </row>
    <row r="23" spans="1:12" s="366" customFormat="1" ht="13.5" hidden="1" thickBot="1">
      <c r="A23" s="1221"/>
      <c r="B23" s="459" t="s">
        <v>106</v>
      </c>
      <c r="C23" s="459" t="s">
        <v>105</v>
      </c>
      <c r="D23" s="459" t="s">
        <v>104</v>
      </c>
      <c r="E23" s="459" t="s">
        <v>103</v>
      </c>
      <c r="F23" s="459" t="s">
        <v>102</v>
      </c>
      <c r="G23" s="459" t="s">
        <v>101</v>
      </c>
      <c r="H23" s="460" t="s">
        <v>100</v>
      </c>
      <c r="I23" s="461" t="s">
        <v>99</v>
      </c>
      <c r="J23" s="406"/>
      <c r="K23" s="380"/>
    </row>
    <row r="24" spans="1:12" s="366" customFormat="1" ht="35.25" hidden="1" customHeight="1" thickTop="1" thickBot="1">
      <c r="A24" s="462" t="s">
        <v>147</v>
      </c>
      <c r="B24" s="463">
        <v>5532600</v>
      </c>
      <c r="C24" s="464">
        <v>681000</v>
      </c>
      <c r="D24" s="465">
        <f>B24+C24</f>
        <v>6213600</v>
      </c>
      <c r="E24" s="464">
        <v>2782000</v>
      </c>
      <c r="F24" s="466">
        <v>0</v>
      </c>
      <c r="G24" s="465">
        <f>E24+F24</f>
        <v>2782000</v>
      </c>
      <c r="H24" s="467">
        <f>D24-G24</f>
        <v>3431600</v>
      </c>
      <c r="I24" s="468">
        <v>2751000</v>
      </c>
      <c r="J24" s="411"/>
      <c r="K24" s="384"/>
    </row>
    <row r="25" spans="1:12" ht="79" hidden="1" customHeight="1" thickTop="1"/>
    <row r="27" spans="1:12">
      <c r="A27" s="469" t="s">
        <v>748</v>
      </c>
    </row>
    <row r="28" spans="1:12">
      <c r="A28" s="470"/>
      <c r="D28" s="363" t="s">
        <v>435</v>
      </c>
      <c r="I28" s="363" t="s">
        <v>439</v>
      </c>
    </row>
    <row r="29" spans="1:12" ht="13.5" thickBot="1">
      <c r="A29" s="469" t="s">
        <v>376</v>
      </c>
      <c r="D29" s="363" t="s">
        <v>401</v>
      </c>
      <c r="I29" s="363" t="s">
        <v>401</v>
      </c>
    </row>
    <row r="30" spans="1:12" ht="13.5" thickBot="1">
      <c r="A30" s="471" t="s">
        <v>148</v>
      </c>
      <c r="B30" s="471" t="s">
        <v>149</v>
      </c>
      <c r="C30" s="386"/>
      <c r="D30" s="835">
        <v>1</v>
      </c>
      <c r="I30" s="835">
        <v>0</v>
      </c>
    </row>
    <row r="31" spans="1:12">
      <c r="A31" s="472">
        <v>1473000</v>
      </c>
      <c r="B31" s="473" t="s">
        <v>732</v>
      </c>
      <c r="C31" s="474">
        <v>49</v>
      </c>
      <c r="D31" s="475"/>
    </row>
    <row r="32" spans="1:12">
      <c r="A32" s="472">
        <v>1973000</v>
      </c>
      <c r="B32" s="473" t="s">
        <v>733</v>
      </c>
      <c r="C32" s="474">
        <v>50</v>
      </c>
      <c r="D32" s="475"/>
      <c r="H32" s="476" t="s">
        <v>150</v>
      </c>
      <c r="I32" s="474" t="s">
        <v>438</v>
      </c>
      <c r="K32" s="923">
        <v>2600</v>
      </c>
      <c r="L32" s="477">
        <f>ROUNDUP('13一時預かり'!P11,0)</f>
        <v>0</v>
      </c>
    </row>
    <row r="33" spans="1:11">
      <c r="A33" s="472">
        <v>2444000</v>
      </c>
      <c r="B33" s="473" t="s">
        <v>734</v>
      </c>
      <c r="C33" s="474">
        <v>100</v>
      </c>
      <c r="D33" s="475"/>
      <c r="I33" s="363" t="s">
        <v>441</v>
      </c>
      <c r="K33" s="478">
        <f>L32*K32</f>
        <v>0</v>
      </c>
    </row>
    <row r="34" spans="1:11">
      <c r="A34" s="472">
        <v>2945000</v>
      </c>
      <c r="B34" s="479" t="s">
        <v>735</v>
      </c>
      <c r="C34" s="480">
        <v>200</v>
      </c>
    </row>
    <row r="35" spans="1:11">
      <c r="A35" s="472">
        <v>3240000</v>
      </c>
      <c r="B35" s="479" t="s">
        <v>151</v>
      </c>
      <c r="C35" s="480">
        <v>300</v>
      </c>
      <c r="D35" s="478"/>
      <c r="H35" s="481" t="s">
        <v>442</v>
      </c>
      <c r="I35" s="363" t="s">
        <v>458</v>
      </c>
      <c r="K35" s="482">
        <v>3900</v>
      </c>
    </row>
    <row r="36" spans="1:11">
      <c r="A36" s="472">
        <v>3470000</v>
      </c>
      <c r="B36" s="479" t="s">
        <v>152</v>
      </c>
      <c r="C36" s="480">
        <v>900</v>
      </c>
      <c r="D36" s="478"/>
      <c r="I36" s="363" t="s">
        <v>440</v>
      </c>
      <c r="K36" s="478">
        <f>'13一時預かり_特別な支援を要する児童'!I18</f>
        <v>0</v>
      </c>
    </row>
    <row r="37" spans="1:11">
      <c r="A37" s="472">
        <v>5012000</v>
      </c>
      <c r="B37" s="479" t="s">
        <v>153</v>
      </c>
      <c r="C37" s="480">
        <v>1500</v>
      </c>
      <c r="D37" s="478"/>
    </row>
    <row r="38" spans="1:11">
      <c r="A38" s="472">
        <v>6554000</v>
      </c>
      <c r="B38" s="479" t="s">
        <v>154</v>
      </c>
      <c r="C38" s="480">
        <v>2100</v>
      </c>
      <c r="D38" s="478"/>
      <c r="H38" s="483" t="s">
        <v>437</v>
      </c>
      <c r="I38" s="484">
        <f>IF(D30=1,D41,IF(D44=1,D55,IF(I30=1,K33,"該当する方に1を入手してください。")))+K36</f>
        <v>1473000</v>
      </c>
    </row>
    <row r="39" spans="1:11">
      <c r="A39" s="472">
        <v>8096000</v>
      </c>
      <c r="B39" s="479" t="s">
        <v>155</v>
      </c>
      <c r="C39" s="480">
        <v>2700</v>
      </c>
      <c r="D39" s="478"/>
    </row>
    <row r="40" spans="1:11">
      <c r="A40" s="472">
        <v>9638000</v>
      </c>
      <c r="B40" s="479" t="s">
        <v>156</v>
      </c>
      <c r="C40" s="480">
        <v>3300</v>
      </c>
      <c r="D40" s="478"/>
    </row>
    <row r="41" spans="1:11" ht="13.5" thickBot="1">
      <c r="A41" s="485">
        <v>11180000</v>
      </c>
      <c r="B41" s="486" t="s">
        <v>157</v>
      </c>
      <c r="C41" s="480">
        <v>3900</v>
      </c>
      <c r="D41" s="478">
        <f>IF('13一時預かり'!N10&lt;=C31,A31,IF('13一時預かり'!N10&gt;=C41,"補助基準額を確認してください。",IF('13一時預かり'!N10&gt;=C40,A40,IF('13一時預かり'!N10&gt;=C39,A39,IF('13一時預かり'!N10&gt;=C38,A38,IF('13一時預かり'!N10&gt;=C37,A37,IF('13一時預かり'!N10&gt;=C36,A36,IF('13一時預かり'!N10&gt;=C35,A35,IF('13一時預かり'!N10&gt;=C34,A34,IF('13一時預かり'!N10&gt;=C33,A33,IF('13一時預かり'!N10&gt;=C32,A32)))))))))))</f>
        <v>1473000</v>
      </c>
    </row>
    <row r="42" spans="1:11">
      <c r="A42" s="469"/>
      <c r="B42" s="469"/>
    </row>
    <row r="43" spans="1:11" ht="13.5" thickBot="1">
      <c r="A43" s="469" t="s">
        <v>375</v>
      </c>
      <c r="B43" s="469"/>
      <c r="D43" s="363" t="s">
        <v>436</v>
      </c>
    </row>
    <row r="44" spans="1:11" ht="13.5" thickBot="1">
      <c r="A44" s="487" t="s">
        <v>148</v>
      </c>
      <c r="B44" s="487" t="s">
        <v>149</v>
      </c>
      <c r="D44" s="835">
        <v>0</v>
      </c>
    </row>
    <row r="45" spans="1:11">
      <c r="A45" s="472">
        <v>1473000</v>
      </c>
      <c r="B45" s="488" t="s">
        <v>732</v>
      </c>
      <c r="C45" s="363">
        <v>49</v>
      </c>
      <c r="D45" s="475"/>
    </row>
    <row r="46" spans="1:11">
      <c r="A46" s="472">
        <v>1973000</v>
      </c>
      <c r="B46" s="488" t="s">
        <v>736</v>
      </c>
      <c r="C46" s="363">
        <v>50</v>
      </c>
      <c r="D46" s="475"/>
    </row>
    <row r="47" spans="1:11">
      <c r="A47" s="472">
        <v>2444000</v>
      </c>
      <c r="B47" s="488" t="s">
        <v>734</v>
      </c>
      <c r="C47" s="363">
        <v>100</v>
      </c>
      <c r="D47" s="475"/>
    </row>
    <row r="48" spans="1:11">
      <c r="A48" s="472">
        <v>2945000</v>
      </c>
      <c r="B48" s="479" t="s">
        <v>735</v>
      </c>
      <c r="C48" s="480">
        <v>200</v>
      </c>
    </row>
    <row r="49" spans="1:4">
      <c r="A49" s="472">
        <v>3114000</v>
      </c>
      <c r="B49" s="479" t="s">
        <v>151</v>
      </c>
      <c r="C49" s="480">
        <v>300</v>
      </c>
    </row>
    <row r="50" spans="1:4">
      <c r="A50" s="472">
        <v>3335000</v>
      </c>
      <c r="B50" s="479" t="s">
        <v>152</v>
      </c>
      <c r="C50" s="480">
        <v>900</v>
      </c>
    </row>
    <row r="51" spans="1:4">
      <c r="A51" s="472">
        <v>4817000</v>
      </c>
      <c r="B51" s="479" t="s">
        <v>153</v>
      </c>
      <c r="C51" s="480">
        <v>1500</v>
      </c>
    </row>
    <row r="52" spans="1:4">
      <c r="A52" s="472">
        <v>6299000</v>
      </c>
      <c r="B52" s="479" t="s">
        <v>154</v>
      </c>
      <c r="C52" s="480">
        <v>2100</v>
      </c>
    </row>
    <row r="53" spans="1:4">
      <c r="A53" s="472">
        <v>7781000</v>
      </c>
      <c r="B53" s="479" t="s">
        <v>155</v>
      </c>
      <c r="C53" s="480">
        <v>2700</v>
      </c>
    </row>
    <row r="54" spans="1:4">
      <c r="A54" s="472">
        <v>9263000</v>
      </c>
      <c r="B54" s="479" t="s">
        <v>156</v>
      </c>
      <c r="C54" s="480">
        <v>3300</v>
      </c>
    </row>
    <row r="55" spans="1:4" ht="13.5" thickBot="1">
      <c r="A55" s="485">
        <v>10745000</v>
      </c>
      <c r="B55" s="486" t="s">
        <v>157</v>
      </c>
      <c r="C55" s="480">
        <v>3900</v>
      </c>
      <c r="D55" s="478">
        <f>IF('13一時預かり'!N10&lt;=C45,A45,IF('13一時預かり'!N10&gt;=C55,"補助基準額を確認してください。",IF('13一時預かり'!N10&gt;=C54,A54,IF('13一時預かり'!N10&gt;=C53,A53,IF('13一時預かり'!N10&gt;=C52,A52,IF('13一時預かり'!N10&gt;=C51,A51,IF('13一時預かり'!N10&gt;=C50,A50,IF('13一時預かり'!N10&gt;=C49,A49,IF('13一時預かり'!N10&gt;=C48,A48,IF('13一時預かり'!N10&gt;=C47,A47,IF('13一時預かり'!N10&gt;=C46,A46)))))))))))</f>
        <v>1473000</v>
      </c>
    </row>
  </sheetData>
  <sheetProtection sheet="1" selectLockedCells="1"/>
  <mergeCells count="14">
    <mergeCell ref="K5:K6"/>
    <mergeCell ref="A21:A23"/>
    <mergeCell ref="B21:D21"/>
    <mergeCell ref="E21:G21"/>
    <mergeCell ref="H21:H22"/>
    <mergeCell ref="I21:I22"/>
    <mergeCell ref="K21:K22"/>
    <mergeCell ref="A2:I2"/>
    <mergeCell ref="A5:A7"/>
    <mergeCell ref="B5:D5"/>
    <mergeCell ref="E5:G5"/>
    <mergeCell ref="H5:H6"/>
    <mergeCell ref="I5:I6"/>
    <mergeCell ref="A4:B4"/>
  </mergeCells>
  <phoneticPr fontId="2"/>
  <dataValidations count="1">
    <dataValidation type="list" allowBlank="1" showInputMessage="1" showErrorMessage="1" sqref="I30 D30:D33 D44:D47">
      <formula1>"0,1"</formula1>
    </dataValidation>
  </dataValidations>
  <pageMargins left="0.98425196850393704" right="0.78740157480314965" top="0.6692913385826772" bottom="0.62992125984251968" header="0.43307086614173229" footer="0.51181102362204722"/>
  <pageSetup paperSize="9" scale="92" orientation="landscape" cellComments="asDisplayed" horizontalDpi="300" verticalDpi="300"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opLeftCell="A2" workbookViewId="0">
      <selection activeCell="D11" sqref="D11"/>
    </sheetView>
  </sheetViews>
  <sheetFormatPr defaultRowHeight="13"/>
  <cols>
    <col min="1" max="1" width="5.6328125" style="423" customWidth="1"/>
    <col min="2" max="2" width="22.1796875" style="423" customWidth="1"/>
    <col min="3" max="3" width="15.6328125" style="423" customWidth="1"/>
    <col min="4" max="4" width="10.90625" style="423" customWidth="1"/>
    <col min="5" max="5" width="19.90625" style="423" customWidth="1"/>
    <col min="6" max="6" width="10.90625" style="423" customWidth="1"/>
    <col min="7" max="7" width="10.453125" style="423" customWidth="1"/>
    <col min="8" max="8" width="25.36328125" style="423" customWidth="1"/>
    <col min="9" max="9" width="13.36328125" style="423" customWidth="1"/>
    <col min="10" max="10" width="6" style="423" customWidth="1"/>
    <col min="11" max="16384" width="8.7265625" style="423"/>
  </cols>
  <sheetData>
    <row r="1" spans="1:9" ht="11.5" customHeight="1"/>
    <row r="2" spans="1:9" ht="29.25" customHeight="1">
      <c r="A2" s="1227" t="s">
        <v>334</v>
      </c>
      <c r="B2" s="1228"/>
      <c r="C2" s="1228"/>
      <c r="D2" s="1228"/>
      <c r="E2" s="1228"/>
      <c r="F2" s="1228"/>
      <c r="G2" s="1228"/>
      <c r="H2" s="1228"/>
      <c r="I2" s="489"/>
    </row>
    <row r="3" spans="1:9" ht="19.75" customHeight="1">
      <c r="A3" s="1229" t="str">
        <f>説明等!C4</f>
        <v>令和７年度</v>
      </c>
      <c r="B3" s="1229"/>
      <c r="C3" s="1229"/>
      <c r="D3" s="1229"/>
      <c r="G3" s="490" t="s">
        <v>728</v>
      </c>
      <c r="H3" s="425">
        <f>説明等!C5</f>
        <v>0</v>
      </c>
    </row>
    <row r="4" spans="1:9" ht="9.75" customHeight="1">
      <c r="A4" s="1230" t="s">
        <v>0</v>
      </c>
      <c r="B4" s="1232" t="s" ph="1">
        <v>677</v>
      </c>
      <c r="C4" s="1230" t="s">
        <v>548</v>
      </c>
      <c r="D4" s="1234" t="s">
        <v>549</v>
      </c>
      <c r="E4" s="1235" t="s">
        <v>758</v>
      </c>
      <c r="F4" s="1234" t="s">
        <v>550</v>
      </c>
      <c r="G4" s="1230" t="s">
        <v>551</v>
      </c>
      <c r="H4" s="1236" t="s">
        <v>552</v>
      </c>
      <c r="I4" s="1225" t="s">
        <v>158</v>
      </c>
    </row>
    <row r="5" spans="1:9" ht="19.5" customHeight="1" thickBot="1">
      <c r="A5" s="1231"/>
      <c r="B5" s="1233" ph="1"/>
      <c r="C5" s="1231"/>
      <c r="D5" s="1226"/>
      <c r="E5" s="1226"/>
      <c r="F5" s="1226"/>
      <c r="G5" s="1231"/>
      <c r="H5" s="1237"/>
      <c r="I5" s="1226"/>
    </row>
    <row r="6" spans="1:9" ht="20" customHeight="1" thickTop="1">
      <c r="A6" s="690">
        <v>1</v>
      </c>
      <c r="B6" s="225" ph="1"/>
      <c r="C6" s="698"/>
      <c r="D6" s="139"/>
      <c r="E6" s="139"/>
      <c r="F6" s="74"/>
      <c r="G6" s="74"/>
      <c r="H6" s="74"/>
      <c r="I6" s="722"/>
    </row>
    <row r="7" spans="1:9" ht="20" customHeight="1">
      <c r="A7" s="692">
        <v>2</v>
      </c>
      <c r="B7" s="144" ph="1"/>
      <c r="C7" s="847"/>
      <c r="D7" s="144"/>
      <c r="E7" s="139"/>
      <c r="F7" s="705"/>
      <c r="G7" s="705"/>
      <c r="H7" s="705"/>
      <c r="I7" s="723"/>
    </row>
    <row r="8" spans="1:9" ht="20" customHeight="1">
      <c r="A8" s="692">
        <v>3</v>
      </c>
      <c r="B8" s="144" ph="1"/>
      <c r="C8" s="697"/>
      <c r="D8" s="144"/>
      <c r="E8" s="139"/>
      <c r="F8" s="705"/>
      <c r="G8" s="705"/>
      <c r="H8" s="705"/>
      <c r="I8" s="723"/>
    </row>
    <row r="9" spans="1:9" ht="20" customHeight="1">
      <c r="A9" s="692">
        <v>4</v>
      </c>
      <c r="B9" s="144" ph="1"/>
      <c r="C9" s="697"/>
      <c r="D9" s="144"/>
      <c r="E9" s="139"/>
      <c r="F9" s="705"/>
      <c r="G9" s="705"/>
      <c r="H9" s="705"/>
      <c r="I9" s="723"/>
    </row>
    <row r="10" spans="1:9" ht="20" customHeight="1">
      <c r="A10" s="692">
        <v>5</v>
      </c>
      <c r="B10" s="144" ph="1"/>
      <c r="C10" s="697"/>
      <c r="D10" s="144"/>
      <c r="E10" s="139"/>
      <c r="F10" s="705"/>
      <c r="G10" s="705"/>
      <c r="H10" s="705"/>
      <c r="I10" s="723"/>
    </row>
    <row r="11" spans="1:9" ht="20" customHeight="1">
      <c r="A11" s="692">
        <v>6</v>
      </c>
      <c r="B11" s="144" ph="1"/>
      <c r="C11" s="697"/>
      <c r="D11" s="144"/>
      <c r="E11" s="139"/>
      <c r="F11" s="705"/>
      <c r="G11" s="705"/>
      <c r="H11" s="705"/>
      <c r="I11" s="723"/>
    </row>
    <row r="12" spans="1:9" ht="20" customHeight="1">
      <c r="A12" s="692">
        <v>7</v>
      </c>
      <c r="B12" s="144" ph="1"/>
      <c r="C12" s="697"/>
      <c r="D12" s="144"/>
      <c r="E12" s="139"/>
      <c r="F12" s="705"/>
      <c r="G12" s="705"/>
      <c r="H12" s="705"/>
      <c r="I12" s="723"/>
    </row>
    <row r="13" spans="1:9" ht="20" customHeight="1">
      <c r="A13" s="692">
        <v>8</v>
      </c>
      <c r="B13" s="144" ph="1"/>
      <c r="C13" s="697"/>
      <c r="D13" s="144"/>
      <c r="E13" s="139"/>
      <c r="F13" s="705"/>
      <c r="G13" s="705"/>
      <c r="H13" s="705"/>
      <c r="I13" s="723"/>
    </row>
    <row r="14" spans="1:9" ht="20" customHeight="1">
      <c r="A14" s="692">
        <v>9</v>
      </c>
      <c r="B14" s="144" ph="1"/>
      <c r="C14" s="697"/>
      <c r="D14" s="144"/>
      <c r="E14" s="139"/>
      <c r="F14" s="705"/>
      <c r="G14" s="705"/>
      <c r="H14" s="705"/>
      <c r="I14" s="723"/>
    </row>
    <row r="15" spans="1:9" ht="20" customHeight="1">
      <c r="A15" s="692">
        <v>10</v>
      </c>
      <c r="B15" s="144" ph="1"/>
      <c r="C15" s="697"/>
      <c r="D15" s="144"/>
      <c r="E15" s="139"/>
      <c r="F15" s="705"/>
      <c r="G15" s="705"/>
      <c r="H15" s="705"/>
      <c r="I15" s="723"/>
    </row>
    <row r="16" spans="1:9" ht="15.75" customHeight="1">
      <c r="A16" s="423" t="s">
        <v>159</v>
      </c>
      <c r="B16" s="491"/>
      <c r="C16" s="491"/>
      <c r="D16" s="491"/>
      <c r="E16" s="491"/>
      <c r="F16" s="491"/>
      <c r="G16" s="491"/>
      <c r="H16" s="434" t="s">
        <v>84</v>
      </c>
      <c r="I16" s="724">
        <f>SUM(I6:I15)</f>
        <v>0</v>
      </c>
    </row>
    <row r="17" spans="1:9" ht="13.5" customHeight="1" thickBot="1">
      <c r="A17" s="492" t="s">
        <v>160</v>
      </c>
      <c r="H17" s="493" t="s">
        <v>161</v>
      </c>
      <c r="I17" s="494">
        <f>'13一時預かり_別紙'!K35</f>
        <v>3900</v>
      </c>
    </row>
    <row r="18" spans="1:9" ht="18" customHeight="1" thickBot="1">
      <c r="A18" s="437" t="s">
        <v>625</v>
      </c>
      <c r="H18" s="434" t="s">
        <v>162</v>
      </c>
      <c r="I18" s="495">
        <f>SUM(I16*I17)</f>
        <v>0</v>
      </c>
    </row>
    <row r="19" spans="1:9" ht="18" customHeight="1">
      <c r="A19" s="492"/>
    </row>
    <row r="20" spans="1:9" ht="16.5" customHeight="1">
      <c r="A20" s="496" t="s">
        <v>333</v>
      </c>
    </row>
    <row r="21" spans="1:9" ht="16.5" customHeight="1">
      <c r="A21" s="437" t="s">
        <v>678</v>
      </c>
    </row>
    <row r="22" spans="1:9" ht="16.5" customHeight="1">
      <c r="A22" s="437" t="s">
        <v>679</v>
      </c>
    </row>
    <row r="23" spans="1:9" ht="16.5" customHeight="1">
      <c r="A23" s="437" t="s">
        <v>680</v>
      </c>
    </row>
    <row r="24" spans="1:9" ht="16.5" customHeight="1">
      <c r="A24" s="437" t="s">
        <v>681</v>
      </c>
    </row>
    <row r="25" spans="1:9" ht="16.5" customHeight="1">
      <c r="A25" s="437" t="s">
        <v>752</v>
      </c>
    </row>
    <row r="26" spans="1:9">
      <c r="A26" s="437" t="s">
        <v>753</v>
      </c>
    </row>
  </sheetData>
  <sheetProtection sheet="1" selectLockedCells="1"/>
  <mergeCells count="11">
    <mergeCell ref="I4:I5"/>
    <mergeCell ref="A2:H2"/>
    <mergeCell ref="A3:D3"/>
    <mergeCell ref="A4:A5"/>
    <mergeCell ref="B4:B5"/>
    <mergeCell ref="D4:D5"/>
    <mergeCell ref="E4:E5"/>
    <mergeCell ref="F4:F5"/>
    <mergeCell ref="G4:G5"/>
    <mergeCell ref="H4:H5"/>
    <mergeCell ref="C4:C5"/>
  </mergeCells>
  <phoneticPr fontId="2"/>
  <dataValidations count="3">
    <dataValidation type="list" allowBlank="1" showInputMessage="1" showErrorMessage="1" sqref="E6:G15">
      <formula1>"〇"</formula1>
    </dataValidation>
    <dataValidation type="whole" allowBlank="1" showInputMessage="1" showErrorMessage="1" error="整数のみを記入してください。_x000a_例：1日なら１のみ" sqref="I6:I15">
      <formula1>1</formula1>
      <formula2>365</formula2>
    </dataValidation>
    <dataValidation type="list" allowBlank="1" showInputMessage="1" showErrorMessage="1" sqref="D6:D15">
      <formula1>"身体,精神,療育,その他"</formula1>
    </dataValidation>
  </dataValidations>
  <pageMargins left="0.70866141732283472" right="0.31496062992125984" top="0.74803149606299213" bottom="0.74803149606299213" header="0.31496062992125984" footer="0.31496062992125984"/>
  <pageSetup paperSize="9" fitToWidth="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
  <sheetViews>
    <sheetView workbookViewId="0">
      <selection activeCell="B6" sqref="B6:G6"/>
    </sheetView>
  </sheetViews>
  <sheetFormatPr defaultColWidth="8.90625" defaultRowHeight="13"/>
  <cols>
    <col min="1" max="1" width="4.54296875" style="497" customWidth="1"/>
    <col min="2" max="2" width="20.08984375" style="497" customWidth="1"/>
    <col min="3" max="3" width="15.26953125" style="497" customWidth="1"/>
    <col min="4" max="4" width="12" style="497" bestFit="1" customWidth="1"/>
    <col min="5" max="5" width="19.36328125" style="497" bestFit="1" customWidth="1"/>
    <col min="6" max="6" width="36.453125" style="497" customWidth="1"/>
    <col min="7" max="7" width="36.81640625" style="497" customWidth="1"/>
    <col min="8" max="16384" width="8.90625" style="497"/>
  </cols>
  <sheetData>
    <row r="2" spans="1:7" ht="19" customHeight="1">
      <c r="A2" s="498"/>
      <c r="B2" s="498" t="s">
        <v>203</v>
      </c>
    </row>
    <row r="3" spans="1:7" ht="10" customHeight="1">
      <c r="A3" s="499"/>
      <c r="B3" s="500"/>
      <c r="C3" s="500"/>
      <c r="D3" s="500"/>
      <c r="E3" s="500"/>
    </row>
    <row r="4" spans="1:7" ht="21.75" customHeight="1">
      <c r="A4" s="497" t="str">
        <f>説明等!C4</f>
        <v>令和７年度</v>
      </c>
      <c r="F4" s="501" t="s">
        <v>728</v>
      </c>
      <c r="G4" s="500">
        <f>説明等!C5</f>
        <v>0</v>
      </c>
    </row>
    <row r="5" spans="1:7" ht="32.5" customHeight="1">
      <c r="A5" s="502" t="s">
        <v>204</v>
      </c>
      <c r="B5" s="502" t="s" ph="1">
        <v>699</v>
      </c>
      <c r="C5" s="502" t="s">
        <v>546</v>
      </c>
      <c r="D5" s="503" t="s">
        <v>205</v>
      </c>
      <c r="E5" s="503" t="s">
        <v>206</v>
      </c>
      <c r="F5" s="502" t="s">
        <v>207</v>
      </c>
      <c r="G5" s="502" t="s">
        <v>208</v>
      </c>
    </row>
    <row r="6" spans="1:7" ht="26.5" customHeight="1">
      <c r="A6" s="504">
        <v>1</v>
      </c>
      <c r="B6" s="230" ph="1"/>
      <c r="C6" s="259"/>
      <c r="D6" s="916"/>
      <c r="E6" s="230"/>
      <c r="F6" s="231"/>
      <c r="G6" s="231"/>
    </row>
    <row r="7" spans="1:7" ht="26.5" customHeight="1">
      <c r="A7" s="504">
        <v>2</v>
      </c>
      <c r="B7" s="230" ph="1"/>
      <c r="C7" s="259"/>
      <c r="D7" s="230"/>
      <c r="E7" s="230"/>
      <c r="F7" s="231"/>
      <c r="G7" s="231"/>
    </row>
    <row r="8" spans="1:7" ht="26.5" customHeight="1">
      <c r="A8" s="504">
        <v>3</v>
      </c>
      <c r="B8" s="230" ph="1"/>
      <c r="C8" s="259"/>
      <c r="D8" s="230"/>
      <c r="E8" s="230"/>
      <c r="F8" s="231"/>
      <c r="G8" s="231"/>
    </row>
    <row r="9" spans="1:7" ht="51.75" hidden="1" customHeight="1">
      <c r="A9" s="504">
        <v>4</v>
      </c>
      <c r="B9" s="505"/>
      <c r="C9" s="505"/>
      <c r="D9" s="505"/>
      <c r="E9" s="505"/>
      <c r="F9" s="505"/>
      <c r="G9" s="505"/>
    </row>
    <row r="10" spans="1:7" ht="51.75" hidden="1" customHeight="1">
      <c r="A10" s="504">
        <v>5</v>
      </c>
      <c r="B10" s="505"/>
      <c r="C10" s="505"/>
      <c r="D10" s="505"/>
      <c r="E10" s="505"/>
      <c r="F10" s="505"/>
      <c r="G10" s="505"/>
    </row>
    <row r="11" spans="1:7" ht="23.25" customHeight="1">
      <c r="A11" s="506" t="s">
        <v>209</v>
      </c>
    </row>
  </sheetData>
  <sheetProtection sheet="1" selectLockedCells="1"/>
  <phoneticPr fontId="2"/>
  <dataValidations count="1">
    <dataValidation type="list" allowBlank="1" showInputMessage="1" showErrorMessage="1" sqref="D6:D8">
      <formula1>"有,無"</formula1>
    </dataValidation>
  </dataValidations>
  <pageMargins left="0.51181102362204722" right="0.51181102362204722" top="0.74803149606299213" bottom="0.74803149606299213" header="0.31496062992125984" footer="0.31496062992125984"/>
  <pageSetup paperSize="9" scale="86"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5"/>
  <sheetViews>
    <sheetView zoomScale="95" workbookViewId="0">
      <selection activeCell="E11" sqref="E11"/>
    </sheetView>
  </sheetViews>
  <sheetFormatPr defaultRowHeight="13"/>
  <cols>
    <col min="1" max="1" width="21.6328125" style="423" customWidth="1"/>
    <col min="2" max="2" width="15.6328125" style="423" customWidth="1"/>
    <col min="3" max="3" width="16" style="423" customWidth="1"/>
    <col min="4" max="12" width="6.6328125" style="423" customWidth="1"/>
    <col min="13" max="13" width="9.90625" style="423" bestFit="1" customWidth="1"/>
    <col min="14" max="16" width="6.6328125" style="423" customWidth="1"/>
    <col min="17" max="17" width="8.7265625" style="423"/>
    <col min="18" max="18" width="10.453125" style="423" customWidth="1"/>
    <col min="19" max="19" width="25.453125" style="423" customWidth="1"/>
    <col min="20" max="20" width="12.54296875" style="423" customWidth="1"/>
    <col min="21" max="21" width="11.453125" style="423" customWidth="1"/>
    <col min="22" max="22" width="12.7265625" style="423" customWidth="1"/>
    <col min="23" max="23" width="10.54296875" style="423" customWidth="1"/>
    <col min="24" max="24" width="15.36328125" style="423" customWidth="1"/>
    <col min="25" max="16384" width="8.7265625" style="423"/>
  </cols>
  <sheetData>
    <row r="1" spans="1:24" ht="13" customHeight="1"/>
    <row r="2" spans="1:24" ht="18" customHeight="1">
      <c r="C2" s="881" t="s">
        <v>978</v>
      </c>
      <c r="D2" s="507"/>
      <c r="E2" s="878" t="s">
        <v>977</v>
      </c>
      <c r="F2" s="878"/>
      <c r="G2" s="507"/>
      <c r="H2" s="507"/>
      <c r="I2" s="507"/>
      <c r="J2" s="507"/>
    </row>
    <row r="3" spans="1:24" ht="13.5" customHeight="1"/>
    <row r="4" spans="1:24" s="695" customFormat="1" ht="13.5" customHeight="1"/>
    <row r="5" spans="1:24" s="695" customFormat="1" ht="13.5" customHeight="1"/>
    <row r="6" spans="1:24" s="695" customFormat="1" ht="13.5" customHeight="1"/>
    <row r="7" spans="1:24" ht="18" customHeight="1" thickBot="1">
      <c r="A7" s="425" t="str">
        <f>説明等!C4</f>
        <v>令和７年度</v>
      </c>
      <c r="L7" s="425" t="s">
        <v>728</v>
      </c>
      <c r="M7" s="1245">
        <f>説明等!C5</f>
        <v>0</v>
      </c>
      <c r="N7" s="1245"/>
      <c r="O7" s="1245"/>
      <c r="P7" s="1245"/>
    </row>
    <row r="8" spans="1:24" ht="30" customHeight="1">
      <c r="A8" s="1246"/>
      <c r="B8" s="1247"/>
      <c r="C8" s="508" t="s">
        <v>127</v>
      </c>
      <c r="D8" s="508" t="s">
        <v>128</v>
      </c>
      <c r="E8" s="508" t="s">
        <v>129</v>
      </c>
      <c r="F8" s="508" t="s">
        <v>130</v>
      </c>
      <c r="G8" s="508" t="s">
        <v>131</v>
      </c>
      <c r="H8" s="508" t="s">
        <v>132</v>
      </c>
      <c r="I8" s="508" t="s">
        <v>133</v>
      </c>
      <c r="J8" s="508" t="s">
        <v>134</v>
      </c>
      <c r="K8" s="508" t="s">
        <v>135</v>
      </c>
      <c r="L8" s="508" t="s">
        <v>136</v>
      </c>
      <c r="M8" s="508" t="s">
        <v>137</v>
      </c>
      <c r="N8" s="508" t="s">
        <v>138</v>
      </c>
      <c r="O8" s="508" t="s">
        <v>84</v>
      </c>
      <c r="P8" s="509" t="s">
        <v>164</v>
      </c>
    </row>
    <row r="9" spans="1:24" ht="12" customHeight="1">
      <c r="A9" s="1248" t="s">
        <v>165</v>
      </c>
      <c r="B9" s="1185"/>
      <c r="C9" s="429" t="s">
        <v>86</v>
      </c>
      <c r="D9" s="430" t="s">
        <v>86</v>
      </c>
      <c r="E9" s="430" t="s">
        <v>86</v>
      </c>
      <c r="F9" s="430" t="s">
        <v>86</v>
      </c>
      <c r="G9" s="430" t="s">
        <v>86</v>
      </c>
      <c r="H9" s="430" t="s">
        <v>86</v>
      </c>
      <c r="I9" s="430" t="s">
        <v>86</v>
      </c>
      <c r="J9" s="430" t="s">
        <v>86</v>
      </c>
      <c r="K9" s="430" t="s">
        <v>86</v>
      </c>
      <c r="L9" s="430" t="s">
        <v>86</v>
      </c>
      <c r="M9" s="430" t="s">
        <v>86</v>
      </c>
      <c r="N9" s="430" t="s">
        <v>86</v>
      </c>
      <c r="O9" s="430"/>
      <c r="P9" s="510"/>
    </row>
    <row r="10" spans="1:24" ht="18" customHeight="1">
      <c r="A10" s="1249"/>
      <c r="B10" s="1230"/>
      <c r="C10" s="105"/>
      <c r="D10" s="105"/>
      <c r="E10" s="105"/>
      <c r="F10" s="105"/>
      <c r="G10" s="105"/>
      <c r="H10" s="105"/>
      <c r="I10" s="105"/>
      <c r="J10" s="105"/>
      <c r="K10" s="105"/>
      <c r="L10" s="105"/>
      <c r="M10" s="105"/>
      <c r="N10" s="105"/>
      <c r="O10" s="511">
        <f>SUM(C10:N10)</f>
        <v>0</v>
      </c>
      <c r="P10" s="109"/>
    </row>
    <row r="11" spans="1:24" ht="18" customHeight="1" thickBot="1">
      <c r="A11" s="1250" t="s">
        <v>166</v>
      </c>
      <c r="B11" s="1251"/>
      <c r="C11" s="106"/>
      <c r="D11" s="106"/>
      <c r="E11" s="106"/>
      <c r="F11" s="106"/>
      <c r="G11" s="106"/>
      <c r="H11" s="106"/>
      <c r="I11" s="106"/>
      <c r="J11" s="106"/>
      <c r="K11" s="106"/>
      <c r="L11" s="106"/>
      <c r="M11" s="106"/>
      <c r="N11" s="106"/>
      <c r="O11" s="512">
        <f>SUM(C11:N11)</f>
        <v>0</v>
      </c>
      <c r="P11" s="110"/>
    </row>
    <row r="12" spans="1:24" ht="26.15" customHeight="1">
      <c r="A12" s="513" t="s">
        <v>167</v>
      </c>
      <c r="B12" s="514" t="s">
        <v>165</v>
      </c>
      <c r="C12" s="107"/>
      <c r="D12" s="107"/>
      <c r="E12" s="107"/>
      <c r="F12" s="107"/>
      <c r="G12" s="107"/>
      <c r="H12" s="107"/>
      <c r="I12" s="107"/>
      <c r="J12" s="107"/>
      <c r="K12" s="107"/>
      <c r="L12" s="107"/>
      <c r="M12" s="107"/>
      <c r="N12" s="107"/>
      <c r="O12" s="511">
        <f>SUM(C12:N12)</f>
        <v>0</v>
      </c>
      <c r="P12" s="111"/>
    </row>
    <row r="13" spans="1:24" ht="26.15" customHeight="1" thickBot="1">
      <c r="A13" s="515" t="s">
        <v>168</v>
      </c>
      <c r="B13" s="516" t="s">
        <v>165</v>
      </c>
      <c r="C13" s="108"/>
      <c r="D13" s="108"/>
      <c r="E13" s="108"/>
      <c r="F13" s="108"/>
      <c r="G13" s="108"/>
      <c r="H13" s="108"/>
      <c r="I13" s="108"/>
      <c r="J13" s="108"/>
      <c r="K13" s="108"/>
      <c r="L13" s="108"/>
      <c r="M13" s="108"/>
      <c r="N13" s="108"/>
      <c r="O13" s="517">
        <f>SUM(C13:N13)</f>
        <v>0</v>
      </c>
      <c r="P13" s="112"/>
      <c r="R13" s="518"/>
      <c r="S13" s="519"/>
      <c r="T13" s="519"/>
      <c r="U13" s="491"/>
      <c r="V13" s="491"/>
      <c r="W13" s="520"/>
      <c r="X13" s="520"/>
    </row>
    <row r="14" spans="1:24" ht="18" customHeight="1">
      <c r="A14" s="1252" t="s">
        <v>169</v>
      </c>
      <c r="B14" s="1253"/>
      <c r="C14" s="1254" t="s">
        <v>80</v>
      </c>
      <c r="D14" s="1254"/>
      <c r="E14" s="1254"/>
      <c r="F14" s="1254"/>
      <c r="G14" s="1254"/>
      <c r="H14" s="1254" t="s">
        <v>170</v>
      </c>
      <c r="I14" s="1254"/>
      <c r="J14" s="1254"/>
      <c r="K14" s="1254"/>
      <c r="L14" s="1254"/>
      <c r="M14" s="1254" t="s">
        <v>81</v>
      </c>
      <c r="N14" s="1254"/>
      <c r="O14" s="1254"/>
      <c r="P14" s="1255"/>
      <c r="S14" s="423" t="s">
        <v>402</v>
      </c>
      <c r="T14" s="491" t="s">
        <v>405</v>
      </c>
      <c r="W14" s="520"/>
      <c r="X14" s="520"/>
    </row>
    <row r="15" spans="1:24" ht="18" customHeight="1">
      <c r="A15" s="1238" t="s">
        <v>167</v>
      </c>
      <c r="B15" s="1230"/>
      <c r="C15" s="1239"/>
      <c r="D15" s="1239"/>
      <c r="E15" s="1239"/>
      <c r="F15" s="1239"/>
      <c r="G15" s="1239"/>
      <c r="H15" s="1239"/>
      <c r="I15" s="1239"/>
      <c r="J15" s="1239"/>
      <c r="K15" s="1239"/>
      <c r="L15" s="1239"/>
      <c r="M15" s="1239"/>
      <c r="N15" s="1239"/>
      <c r="O15" s="1239"/>
      <c r="P15" s="1240"/>
      <c r="S15" s="423" t="s">
        <v>403</v>
      </c>
      <c r="T15" s="491">
        <v>5000</v>
      </c>
      <c r="U15" s="423">
        <f>H15*T15</f>
        <v>0</v>
      </c>
      <c r="W15" s="520"/>
      <c r="X15" s="520"/>
    </row>
    <row r="16" spans="1:24" ht="18" customHeight="1">
      <c r="A16" s="1241" t="s">
        <v>171</v>
      </c>
      <c r="B16" s="1242"/>
      <c r="C16" s="1243"/>
      <c r="D16" s="1243"/>
      <c r="E16" s="1243"/>
      <c r="F16" s="1243"/>
      <c r="G16" s="1243"/>
      <c r="H16" s="1243"/>
      <c r="I16" s="1243"/>
      <c r="J16" s="1243"/>
      <c r="K16" s="1243"/>
      <c r="L16" s="1243"/>
      <c r="M16" s="1243"/>
      <c r="N16" s="1243"/>
      <c r="O16" s="1243"/>
      <c r="P16" s="1244"/>
      <c r="S16" s="423" t="s">
        <v>404</v>
      </c>
      <c r="T16" s="491">
        <v>2500</v>
      </c>
      <c r="U16" s="423">
        <f>H16*T16</f>
        <v>0</v>
      </c>
      <c r="W16" s="520"/>
      <c r="X16" s="520"/>
    </row>
    <row r="17" spans="1:24" ht="18" customHeight="1" thickBot="1">
      <c r="A17" s="1256" t="s">
        <v>172</v>
      </c>
      <c r="B17" s="1257"/>
      <c r="C17" s="1258">
        <f>SUM(C15:G16)</f>
        <v>0</v>
      </c>
      <c r="D17" s="1258"/>
      <c r="E17" s="1258"/>
      <c r="F17" s="1258"/>
      <c r="G17" s="1258"/>
      <c r="H17" s="1258">
        <f>SUM(H15:L16)</f>
        <v>0</v>
      </c>
      <c r="I17" s="1258"/>
      <c r="J17" s="1258"/>
      <c r="K17" s="1258"/>
      <c r="L17" s="1258"/>
      <c r="M17" s="1258">
        <f>SUM(M15:P16)</f>
        <v>0</v>
      </c>
      <c r="N17" s="1258"/>
      <c r="O17" s="1258"/>
      <c r="P17" s="1259"/>
      <c r="W17" s="520"/>
      <c r="X17" s="520"/>
    </row>
    <row r="18" spans="1:24" ht="18" customHeight="1">
      <c r="A18" s="423" t="s">
        <v>173</v>
      </c>
      <c r="W18" s="520"/>
      <c r="X18" s="520"/>
    </row>
    <row r="19" spans="1:24" ht="18" customHeight="1">
      <c r="A19" s="423" t="s">
        <v>174</v>
      </c>
      <c r="W19" s="520"/>
      <c r="X19" s="520"/>
    </row>
    <row r="20" spans="1:24" ht="18" customHeight="1">
      <c r="S20" s="695" t="s">
        <v>978</v>
      </c>
      <c r="W20" s="520"/>
      <c r="X20" s="520"/>
    </row>
    <row r="21" spans="1:24" ht="18" customHeight="1">
      <c r="A21" s="725"/>
      <c r="B21" s="1230" t="s">
        <v>175</v>
      </c>
      <c r="C21" s="1230"/>
      <c r="D21" s="1185" t="s">
        <v>176</v>
      </c>
      <c r="E21" s="1185"/>
      <c r="F21" s="1185"/>
      <c r="G21" s="1185"/>
      <c r="H21" s="1185"/>
      <c r="I21" s="1185"/>
      <c r="J21" s="1230" t="s">
        <v>177</v>
      </c>
      <c r="K21" s="1230"/>
      <c r="L21" s="1230" t="s">
        <v>163</v>
      </c>
      <c r="M21" s="1230"/>
      <c r="N21" s="1230"/>
      <c r="O21" s="1230" t="s">
        <v>178</v>
      </c>
      <c r="P21" s="1230"/>
      <c r="S21" s="695" t="s">
        <v>979</v>
      </c>
      <c r="W21" s="520"/>
      <c r="X21" s="520"/>
    </row>
    <row r="22" spans="1:24" ht="18" customHeight="1">
      <c r="A22" s="694" t="s">
        <v>179</v>
      </c>
      <c r="B22" s="1268"/>
      <c r="C22" s="1268"/>
      <c r="D22" s="1230" t="s">
        <v>180</v>
      </c>
      <c r="E22" s="1230"/>
      <c r="F22" s="1230" t="s">
        <v>181</v>
      </c>
      <c r="G22" s="1230"/>
      <c r="H22" s="1230" t="s">
        <v>78</v>
      </c>
      <c r="I22" s="1230"/>
      <c r="J22" s="1266"/>
      <c r="K22" s="1266"/>
      <c r="L22" s="1266"/>
      <c r="M22" s="1266"/>
      <c r="N22" s="1266"/>
      <c r="O22" s="1266"/>
      <c r="P22" s="1266"/>
      <c r="S22" s="423" t="s">
        <v>981</v>
      </c>
      <c r="W22" s="520"/>
      <c r="X22" s="520"/>
    </row>
    <row r="23" spans="1:24" ht="18" customHeight="1">
      <c r="A23" s="571"/>
      <c r="B23" s="1267" t="s">
        <v>182</v>
      </c>
      <c r="C23" s="1267"/>
      <c r="D23" s="1267" t="s">
        <v>183</v>
      </c>
      <c r="E23" s="1267"/>
      <c r="F23" s="1267" t="s">
        <v>184</v>
      </c>
      <c r="G23" s="1267"/>
      <c r="H23" s="1267" t="s">
        <v>185</v>
      </c>
      <c r="I23" s="1267"/>
      <c r="J23" s="1267" t="s">
        <v>186</v>
      </c>
      <c r="K23" s="1267"/>
      <c r="L23" s="1267" t="s">
        <v>187</v>
      </c>
      <c r="M23" s="1267"/>
      <c r="N23" s="1267"/>
      <c r="O23" s="1267" t="s">
        <v>188</v>
      </c>
      <c r="P23" s="1267"/>
      <c r="S23" s="695"/>
      <c r="W23" s="520"/>
      <c r="X23" s="520"/>
    </row>
    <row r="24" spans="1:24" ht="18" customHeight="1">
      <c r="A24" s="1260" t="s">
        <v>189</v>
      </c>
      <c r="B24" s="1262"/>
      <c r="C24" s="1262"/>
      <c r="D24" s="1262"/>
      <c r="E24" s="1262"/>
      <c r="F24" s="1262"/>
      <c r="G24" s="1262"/>
      <c r="H24" s="1264">
        <f>D24+F24</f>
        <v>0</v>
      </c>
      <c r="I24" s="1264"/>
      <c r="J24" s="1264">
        <f>B24-H24</f>
        <v>0</v>
      </c>
      <c r="K24" s="1264"/>
      <c r="L24" s="521" t="s">
        <v>190</v>
      </c>
      <c r="M24" s="1278">
        <f>IF(C2=S20,B39,IF(C2=S21,B54,))+IF(AND(C2=S20,B32=S22),B40,IF(AND(C2=S21,B32=S22),B55,))</f>
        <v>6270000</v>
      </c>
      <c r="N24" s="1278"/>
      <c r="O24" s="1269">
        <f>MIN(J24,SUM(M24:N25))</f>
        <v>0</v>
      </c>
      <c r="P24" s="1270"/>
      <c r="W24" s="520"/>
      <c r="X24" s="520"/>
    </row>
    <row r="25" spans="1:24" ht="18" customHeight="1">
      <c r="A25" s="1261"/>
      <c r="B25" s="1263"/>
      <c r="C25" s="1263"/>
      <c r="D25" s="1263"/>
      <c r="E25" s="1263"/>
      <c r="F25" s="1263"/>
      <c r="G25" s="1263"/>
      <c r="H25" s="1265"/>
      <c r="I25" s="1265"/>
      <c r="J25" s="1265"/>
      <c r="K25" s="1265"/>
      <c r="L25" s="522" t="s">
        <v>191</v>
      </c>
      <c r="M25" s="1273">
        <f>IF(C2=S20,S26,S27)</f>
        <v>0</v>
      </c>
      <c r="N25" s="1274"/>
      <c r="O25" s="1271"/>
      <c r="P25" s="1272"/>
      <c r="W25" s="520"/>
      <c r="X25" s="520"/>
    </row>
    <row r="26" spans="1:24" ht="25.5" customHeight="1">
      <c r="A26" s="726" t="s">
        <v>192</v>
      </c>
      <c r="B26" s="1276"/>
      <c r="C26" s="1276"/>
      <c r="D26" s="1276"/>
      <c r="E26" s="1276"/>
      <c r="F26" s="1276"/>
      <c r="G26" s="1276"/>
      <c r="H26" s="1276"/>
      <c r="I26" s="1276"/>
      <c r="J26" s="1277"/>
      <c r="K26" s="1277"/>
      <c r="L26" s="1275">
        <f>U16+U15</f>
        <v>0</v>
      </c>
      <c r="M26" s="1275"/>
      <c r="N26" s="1275"/>
      <c r="O26" s="1275">
        <f>L26</f>
        <v>0</v>
      </c>
      <c r="P26" s="1275"/>
      <c r="S26" s="423">
        <f t="array" ref="S26">INDEX(B43:B50,MATCH(1,(S20=C2)*(O10&lt;=C43:C50),0))</f>
        <v>0</v>
      </c>
      <c r="W26" s="520"/>
      <c r="X26" s="520"/>
    </row>
    <row r="27" spans="1:24" ht="32" customHeight="1">
      <c r="A27" s="727" t="s">
        <v>448</v>
      </c>
      <c r="B27" s="1301"/>
      <c r="C27" s="1302"/>
      <c r="D27" s="1301"/>
      <c r="E27" s="1302"/>
      <c r="F27" s="1301"/>
      <c r="G27" s="1302"/>
      <c r="H27" s="1299"/>
      <c r="I27" s="1300"/>
      <c r="J27" s="1299"/>
      <c r="K27" s="1300"/>
      <c r="L27" s="1279"/>
      <c r="M27" s="1281"/>
      <c r="N27" s="1280"/>
      <c r="O27" s="1279">
        <f>MIN(J27:N27)</f>
        <v>0</v>
      </c>
      <c r="P27" s="1280"/>
      <c r="S27" s="423" t="e">
        <f t="array" ref="S27">INDEX(B58:B65,MATCH(1,(S21=C2)*(O10&lt;=C58:C65),0))</f>
        <v>#N/A</v>
      </c>
      <c r="W27" s="520"/>
      <c r="X27" s="520"/>
    </row>
    <row r="28" spans="1:24" ht="19.5" customHeight="1" thickBot="1">
      <c r="A28" s="728" t="s">
        <v>449</v>
      </c>
      <c r="B28" s="1303"/>
      <c r="C28" s="1304"/>
      <c r="D28" s="1303"/>
      <c r="E28" s="1304"/>
      <c r="F28" s="1303"/>
      <c r="G28" s="1304"/>
      <c r="H28" s="1287"/>
      <c r="I28" s="1288"/>
      <c r="J28" s="1287"/>
      <c r="K28" s="1288"/>
      <c r="L28" s="1289">
        <f>W46</f>
        <v>0</v>
      </c>
      <c r="M28" s="1290"/>
      <c r="N28" s="1291"/>
      <c r="O28" s="1292">
        <f>L28</f>
        <v>0</v>
      </c>
      <c r="P28" s="1293"/>
      <c r="W28" s="520"/>
      <c r="X28" s="520"/>
    </row>
    <row r="29" spans="1:24" ht="18" customHeight="1" thickBot="1">
      <c r="A29" s="692" t="s">
        <v>78</v>
      </c>
      <c r="B29" s="1298">
        <f>SUM(B24:C27)</f>
        <v>0</v>
      </c>
      <c r="C29" s="1298"/>
      <c r="D29" s="1298">
        <f>SUM(D24:E27)</f>
        <v>0</v>
      </c>
      <c r="E29" s="1298"/>
      <c r="F29" s="1298">
        <f>SUM(F24:G27)</f>
        <v>0</v>
      </c>
      <c r="G29" s="1298"/>
      <c r="H29" s="1282">
        <f>SUM(H24:I27)</f>
        <v>0</v>
      </c>
      <c r="I29" s="1282"/>
      <c r="J29" s="1282">
        <f>SUM(J24:K27)</f>
        <v>0</v>
      </c>
      <c r="K29" s="1282"/>
      <c r="L29" s="1283">
        <f>M24+M25+L26+L27+W46</f>
        <v>6270000</v>
      </c>
      <c r="M29" s="1283"/>
      <c r="N29" s="1284"/>
      <c r="O29" s="1285">
        <f>MIN(J29:N29)</f>
        <v>0</v>
      </c>
      <c r="P29" s="1286"/>
      <c r="W29" s="520"/>
      <c r="X29" s="520"/>
    </row>
    <row r="30" spans="1:24" ht="18" customHeight="1">
      <c r="A30" s="423" t="s">
        <v>193</v>
      </c>
    </row>
    <row r="31" spans="1:24" s="695" customFormat="1" ht="18" customHeight="1"/>
    <row r="32" spans="1:24" s="695" customFormat="1" ht="18" customHeight="1">
      <c r="A32" s="432" t="s">
        <v>980</v>
      </c>
      <c r="B32" s="906"/>
    </row>
    <row r="33" spans="1:23" ht="18" customHeight="1"/>
    <row r="34" spans="1:23" ht="18" customHeight="1">
      <c r="D34" s="434" t="s">
        <v>445</v>
      </c>
      <c r="E34" s="434" t="s">
        <v>446</v>
      </c>
      <c r="F34" s="434" t="s">
        <v>430</v>
      </c>
      <c r="G34" s="434" t="s">
        <v>431</v>
      </c>
      <c r="H34" s="434" t="s">
        <v>432</v>
      </c>
      <c r="I34" s="434" t="s">
        <v>433</v>
      </c>
      <c r="J34" s="434" t="s">
        <v>434</v>
      </c>
      <c r="K34" s="434" t="s">
        <v>310</v>
      </c>
      <c r="L34" s="434" t="s">
        <v>311</v>
      </c>
      <c r="M34" s="434" t="s">
        <v>312</v>
      </c>
      <c r="N34" s="434" t="s">
        <v>313</v>
      </c>
      <c r="O34" s="434" t="s">
        <v>314</v>
      </c>
    </row>
    <row r="35" spans="1:23" ht="18" customHeight="1" thickBot="1">
      <c r="C35" s="434" t="s">
        <v>447</v>
      </c>
      <c r="D35" s="523">
        <f>C10-C11</f>
        <v>0</v>
      </c>
      <c r="E35" s="523">
        <f t="shared" ref="E35:O35" si="0">D10-D11</f>
        <v>0</v>
      </c>
      <c r="F35" s="523">
        <f t="shared" si="0"/>
        <v>0</v>
      </c>
      <c r="G35" s="523">
        <f t="shared" si="0"/>
        <v>0</v>
      </c>
      <c r="H35" s="523">
        <f t="shared" si="0"/>
        <v>0</v>
      </c>
      <c r="I35" s="523">
        <f t="shared" si="0"/>
        <v>0</v>
      </c>
      <c r="J35" s="523">
        <f t="shared" si="0"/>
        <v>0</v>
      </c>
      <c r="K35" s="523">
        <f t="shared" si="0"/>
        <v>0</v>
      </c>
      <c r="L35" s="523">
        <f t="shared" si="0"/>
        <v>0</v>
      </c>
      <c r="M35" s="523">
        <f t="shared" si="0"/>
        <v>0</v>
      </c>
      <c r="N35" s="523">
        <f t="shared" si="0"/>
        <v>0</v>
      </c>
      <c r="O35" s="523">
        <f t="shared" si="0"/>
        <v>0</v>
      </c>
    </row>
    <row r="36" spans="1:23" ht="18" customHeight="1" thickBot="1">
      <c r="M36" s="423" t="s">
        <v>632</v>
      </c>
      <c r="N36" s="1294">
        <f>SUM(D35:O35)</f>
        <v>0</v>
      </c>
      <c r="O36" s="1295"/>
    </row>
    <row r="37" spans="1:23" ht="18" customHeight="1">
      <c r="C37" s="524"/>
      <c r="D37" s="524"/>
      <c r="E37" s="524"/>
      <c r="F37" s="524"/>
      <c r="S37" s="423" t="s">
        <v>386</v>
      </c>
    </row>
    <row r="38" spans="1:23" ht="15" customHeight="1">
      <c r="A38" s="525" t="s">
        <v>444</v>
      </c>
      <c r="B38" s="526"/>
      <c r="C38" s="527"/>
      <c r="D38" s="528"/>
      <c r="E38" s="529"/>
      <c r="F38" s="529"/>
      <c r="R38" s="1236" t="s">
        <v>385</v>
      </c>
      <c r="S38" s="1307"/>
      <c r="T38" s="1236" t="s">
        <v>387</v>
      </c>
      <c r="U38" s="1307"/>
    </row>
    <row r="39" spans="1:23" ht="15" customHeight="1">
      <c r="A39" s="530" t="s">
        <v>194</v>
      </c>
      <c r="B39" s="531">
        <v>6270000</v>
      </c>
      <c r="C39" s="532"/>
      <c r="D39" s="528"/>
      <c r="E39" s="529"/>
      <c r="F39" s="529"/>
      <c r="R39" s="1308"/>
      <c r="S39" s="1309"/>
      <c r="T39" s="1308"/>
      <c r="U39" s="1309"/>
    </row>
    <row r="40" spans="1:23" ht="15" customHeight="1">
      <c r="A40" s="530" t="s">
        <v>195</v>
      </c>
      <c r="B40" s="533">
        <v>2538000</v>
      </c>
      <c r="C40" s="528"/>
      <c r="D40" s="528"/>
      <c r="E40" s="529"/>
      <c r="F40" s="529"/>
      <c r="R40" s="1213" t="s">
        <v>388</v>
      </c>
      <c r="S40" s="1214"/>
      <c r="T40" s="1305">
        <v>247900</v>
      </c>
      <c r="U40" s="1306"/>
      <c r="W40" s="423">
        <v>25</v>
      </c>
    </row>
    <row r="41" spans="1:23" ht="15" customHeight="1">
      <c r="A41" s="534"/>
      <c r="B41" s="535"/>
      <c r="C41" s="528"/>
      <c r="D41" s="528"/>
      <c r="E41" s="529"/>
      <c r="F41" s="529"/>
      <c r="R41" s="1213" t="s">
        <v>389</v>
      </c>
      <c r="S41" s="1214"/>
      <c r="T41" s="1305">
        <v>502500</v>
      </c>
      <c r="U41" s="1306"/>
      <c r="W41" s="423">
        <v>50</v>
      </c>
    </row>
    <row r="42" spans="1:23" ht="15" customHeight="1">
      <c r="A42" s="536" t="s">
        <v>196</v>
      </c>
      <c r="B42" s="536" t="s">
        <v>82</v>
      </c>
      <c r="C42" s="532"/>
      <c r="D42" s="528"/>
      <c r="E42" s="529"/>
      <c r="F42" s="529"/>
      <c r="R42" s="1213" t="s">
        <v>390</v>
      </c>
      <c r="S42" s="1214"/>
      <c r="T42" s="1305">
        <v>670000</v>
      </c>
      <c r="U42" s="1306"/>
      <c r="W42" s="423">
        <v>100</v>
      </c>
    </row>
    <row r="43" spans="1:23" ht="15" customHeight="1">
      <c r="A43" s="882" t="s">
        <v>983</v>
      </c>
      <c r="B43" s="541">
        <v>0</v>
      </c>
      <c r="C43" s="879">
        <v>49</v>
      </c>
      <c r="D43" s="528"/>
      <c r="E43" s="529"/>
      <c r="F43" s="529"/>
      <c r="R43" s="1213" t="s">
        <v>391</v>
      </c>
      <c r="S43" s="1214"/>
      <c r="T43" s="1305">
        <v>1005000</v>
      </c>
      <c r="U43" s="1306"/>
      <c r="W43" s="423">
        <v>150</v>
      </c>
    </row>
    <row r="44" spans="1:23" ht="15" customHeight="1">
      <c r="A44" s="537" t="s">
        <v>197</v>
      </c>
      <c r="B44" s="538">
        <v>1130000</v>
      </c>
      <c r="C44" s="879">
        <v>99</v>
      </c>
      <c r="D44" s="528"/>
      <c r="E44" s="529"/>
      <c r="F44" s="529"/>
    </row>
    <row r="45" spans="1:23" ht="15" customHeight="1">
      <c r="A45" s="537" t="s">
        <v>198</v>
      </c>
      <c r="B45" s="538">
        <v>1695000</v>
      </c>
      <c r="C45" s="879">
        <v>144</v>
      </c>
      <c r="D45" s="528"/>
      <c r="E45" s="529"/>
      <c r="F45" s="529"/>
    </row>
    <row r="46" spans="1:23" ht="15" customHeight="1">
      <c r="A46" s="434" t="s">
        <v>457</v>
      </c>
      <c r="B46" s="538">
        <v>2260000</v>
      </c>
      <c r="C46" s="879">
        <v>199</v>
      </c>
      <c r="D46" s="528"/>
      <c r="E46" s="529"/>
      <c r="F46" s="529"/>
      <c r="V46" s="434" t="s">
        <v>450</v>
      </c>
      <c r="W46" s="539">
        <f>IF('15病児保育（キャンセル加算）'!I35&gt;=W43,T43,IF('15病児保育（キャンセル加算）'!I35&gt;=W42,T42,IF('15病児保育（キャンセル加算）'!I35&gt;=W41,T41,IF('15病児保育（キャンセル加算）'!I35&gt;=W40,T40,0))))</f>
        <v>0</v>
      </c>
    </row>
    <row r="47" spans="1:23" ht="15" customHeight="1">
      <c r="A47" s="537" t="s">
        <v>199</v>
      </c>
      <c r="B47" s="538">
        <v>3390000</v>
      </c>
      <c r="C47" s="879">
        <v>299</v>
      </c>
      <c r="D47" s="528"/>
      <c r="E47" s="529"/>
      <c r="F47" s="529"/>
    </row>
    <row r="48" spans="1:23">
      <c r="A48" s="537" t="s">
        <v>200</v>
      </c>
      <c r="B48" s="540">
        <v>4520000</v>
      </c>
      <c r="C48" s="879">
        <v>399</v>
      </c>
    </row>
    <row r="49" spans="1:3">
      <c r="A49" s="537" t="s">
        <v>201</v>
      </c>
      <c r="B49" s="541">
        <v>5650000</v>
      </c>
      <c r="C49" s="880">
        <v>499</v>
      </c>
    </row>
    <row r="50" spans="1:3">
      <c r="A50" s="537" t="s">
        <v>982</v>
      </c>
      <c r="B50" s="542">
        <v>6780000</v>
      </c>
      <c r="C50" s="880">
        <v>599</v>
      </c>
    </row>
    <row r="52" spans="1:3">
      <c r="C52" s="543"/>
    </row>
    <row r="53" spans="1:3">
      <c r="A53" s="1296" t="s">
        <v>443</v>
      </c>
      <c r="B53" s="1297"/>
    </row>
    <row r="54" spans="1:3">
      <c r="A54" s="530" t="s">
        <v>194</v>
      </c>
      <c r="B54" s="531">
        <v>4113000</v>
      </c>
    </row>
    <row r="55" spans="1:3">
      <c r="A55" s="530" t="s">
        <v>195</v>
      </c>
      <c r="B55" s="533">
        <v>2225000</v>
      </c>
    </row>
    <row r="56" spans="1:3">
      <c r="A56" s="534"/>
      <c r="B56" s="535"/>
    </row>
    <row r="57" spans="1:3">
      <c r="A57" s="536" t="s">
        <v>196</v>
      </c>
      <c r="B57" s="536" t="s">
        <v>82</v>
      </c>
    </row>
    <row r="58" spans="1:3" s="695" customFormat="1">
      <c r="A58" s="882" t="s">
        <v>983</v>
      </c>
      <c r="B58" s="541">
        <v>0</v>
      </c>
      <c r="C58" s="879">
        <v>49</v>
      </c>
    </row>
    <row r="59" spans="1:3">
      <c r="A59" s="537" t="s">
        <v>197</v>
      </c>
      <c r="B59" s="538">
        <v>1300000</v>
      </c>
      <c r="C59" s="879">
        <v>99</v>
      </c>
    </row>
    <row r="60" spans="1:3">
      <c r="A60" s="537" t="s">
        <v>198</v>
      </c>
      <c r="B60" s="538">
        <v>1593300</v>
      </c>
      <c r="C60" s="879">
        <v>144</v>
      </c>
    </row>
    <row r="61" spans="1:3">
      <c r="A61" s="434" t="s">
        <v>457</v>
      </c>
      <c r="B61" s="544">
        <v>2124400</v>
      </c>
      <c r="C61" s="879">
        <v>199</v>
      </c>
    </row>
    <row r="62" spans="1:3">
      <c r="A62" s="537" t="s">
        <v>199</v>
      </c>
      <c r="B62" s="538">
        <v>3186600</v>
      </c>
      <c r="C62" s="879">
        <v>299</v>
      </c>
    </row>
    <row r="63" spans="1:3">
      <c r="A63" s="537" t="s">
        <v>200</v>
      </c>
      <c r="B63" s="538">
        <v>4248800</v>
      </c>
      <c r="C63" s="879">
        <v>399</v>
      </c>
    </row>
    <row r="64" spans="1:3">
      <c r="A64" s="537" t="s">
        <v>201</v>
      </c>
      <c r="B64" s="540">
        <v>5311000</v>
      </c>
      <c r="C64" s="880">
        <v>499</v>
      </c>
    </row>
    <row r="65" spans="1:3">
      <c r="A65" s="537" t="s">
        <v>982</v>
      </c>
      <c r="B65" s="541">
        <v>6373200</v>
      </c>
      <c r="C65" s="880">
        <v>599</v>
      </c>
    </row>
  </sheetData>
  <sheetProtection sheet="1" selectLockedCells="1"/>
  <mergeCells count="88">
    <mergeCell ref="T43:U43"/>
    <mergeCell ref="R43:S43"/>
    <mergeCell ref="T42:U42"/>
    <mergeCell ref="R38:S39"/>
    <mergeCell ref="T38:U39"/>
    <mergeCell ref="R40:S40"/>
    <mergeCell ref="T40:U40"/>
    <mergeCell ref="R41:S41"/>
    <mergeCell ref="T41:U41"/>
    <mergeCell ref="A53:B53"/>
    <mergeCell ref="B29:C29"/>
    <mergeCell ref="D29:E29"/>
    <mergeCell ref="F29:G29"/>
    <mergeCell ref="J27:K27"/>
    <mergeCell ref="H27:I27"/>
    <mergeCell ref="F27:G27"/>
    <mergeCell ref="D27:E27"/>
    <mergeCell ref="J29:K29"/>
    <mergeCell ref="B27:C27"/>
    <mergeCell ref="B28:C28"/>
    <mergeCell ref="D28:E28"/>
    <mergeCell ref="F28:G28"/>
    <mergeCell ref="O27:P27"/>
    <mergeCell ref="L27:N27"/>
    <mergeCell ref="H29:I29"/>
    <mergeCell ref="R42:S42"/>
    <mergeCell ref="L29:N29"/>
    <mergeCell ref="O29:P29"/>
    <mergeCell ref="H28:I28"/>
    <mergeCell ref="J28:K28"/>
    <mergeCell ref="L28:N28"/>
    <mergeCell ref="O28:P28"/>
    <mergeCell ref="N36:O36"/>
    <mergeCell ref="O24:P25"/>
    <mergeCell ref="M25:N25"/>
    <mergeCell ref="L26:N26"/>
    <mergeCell ref="O26:P26"/>
    <mergeCell ref="B26:C26"/>
    <mergeCell ref="D26:E26"/>
    <mergeCell ref="F26:G26"/>
    <mergeCell ref="H26:I26"/>
    <mergeCell ref="J26:K26"/>
    <mergeCell ref="J24:K25"/>
    <mergeCell ref="M24:N24"/>
    <mergeCell ref="O22:P22"/>
    <mergeCell ref="B23:C23"/>
    <mergeCell ref="D23:E23"/>
    <mergeCell ref="F23:G23"/>
    <mergeCell ref="H23:I23"/>
    <mergeCell ref="J23:K23"/>
    <mergeCell ref="L23:N23"/>
    <mergeCell ref="O23:P23"/>
    <mergeCell ref="B22:C22"/>
    <mergeCell ref="D22:E22"/>
    <mergeCell ref="F22:G22"/>
    <mergeCell ref="H22:I22"/>
    <mergeCell ref="J22:K22"/>
    <mergeCell ref="L22:N22"/>
    <mergeCell ref="A24:A25"/>
    <mergeCell ref="B24:C25"/>
    <mergeCell ref="D24:E25"/>
    <mergeCell ref="F24:G25"/>
    <mergeCell ref="H24:I25"/>
    <mergeCell ref="A17:B17"/>
    <mergeCell ref="C17:G17"/>
    <mergeCell ref="H17:L17"/>
    <mergeCell ref="M17:P17"/>
    <mergeCell ref="B21:C21"/>
    <mergeCell ref="D21:I21"/>
    <mergeCell ref="J21:K21"/>
    <mergeCell ref="L21:N21"/>
    <mergeCell ref="O21:P21"/>
    <mergeCell ref="M7:P7"/>
    <mergeCell ref="A8:B8"/>
    <mergeCell ref="A9:B10"/>
    <mergeCell ref="A11:B11"/>
    <mergeCell ref="A14:B14"/>
    <mergeCell ref="C14:G14"/>
    <mergeCell ref="H14:L14"/>
    <mergeCell ref="M14:P14"/>
    <mergeCell ref="A15:B15"/>
    <mergeCell ref="C15:G15"/>
    <mergeCell ref="H15:L15"/>
    <mergeCell ref="M15:P15"/>
    <mergeCell ref="A16:B16"/>
    <mergeCell ref="C16:G16"/>
    <mergeCell ref="H16:L16"/>
    <mergeCell ref="M16:P16"/>
  </mergeCells>
  <phoneticPr fontId="2"/>
  <dataValidations count="3">
    <dataValidation type="list" allowBlank="1" showInputMessage="1" showErrorMessage="1" sqref="C2">
      <formula1>"病児保育事業,病後児保育事業"</formula1>
    </dataValidation>
    <dataValidation type="list" allowBlank="1" showInputMessage="1" showErrorMessage="1" sqref="B32">
      <formula1>"有,無"</formula1>
    </dataValidation>
    <dataValidation type="whole" allowBlank="1" showInputMessage="1" showErrorMessage="1" error="整数のみ入力してください。_x000a_例：1人なら１のみ" sqref="C10:N13">
      <formula1>1</formula1>
      <formula2>1000000</formula2>
    </dataValidation>
  </dataValidations>
  <pageMargins left="0.70866141732283472" right="0.70866141732283472" top="0.74803149606299213" bottom="0.74803149606299213" header="0.31496062992125984" footer="0.31496062992125984"/>
  <pageSetup paperSize="9" scale="52" orientation="landscape" r:id="rId1"/>
  <rowBreaks count="1" manualBreakCount="1">
    <brk id="32" max="24" man="1"/>
  </row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0"/>
  <sheetViews>
    <sheetView workbookViewId="0">
      <selection activeCell="E13" sqref="E13"/>
    </sheetView>
  </sheetViews>
  <sheetFormatPr defaultRowHeight="13"/>
  <cols>
    <col min="1" max="1" width="6" style="423" customWidth="1"/>
    <col min="2" max="2" width="19.90625" style="423" customWidth="1"/>
    <col min="3" max="3" width="22.90625" style="423" customWidth="1"/>
    <col min="4" max="4" width="23.453125" style="423" customWidth="1"/>
    <col min="5" max="5" width="24.6328125" style="423" customWidth="1"/>
    <col min="6" max="6" width="23.90625" style="423" customWidth="1"/>
    <col min="7" max="7" width="19.7265625" style="423" customWidth="1"/>
    <col min="8" max="10" width="6.6328125" style="423" customWidth="1"/>
    <col min="11" max="11" width="10.453125" style="423" customWidth="1"/>
    <col min="12" max="12" width="13.7265625" style="423" customWidth="1"/>
    <col min="13" max="13" width="13.08984375" style="423" customWidth="1"/>
    <col min="14" max="14" width="14.26953125" style="423" customWidth="1"/>
    <col min="15" max="15" width="8.7265625" style="423"/>
    <col min="16" max="16" width="15.36328125" style="423" customWidth="1"/>
    <col min="17" max="16384" width="8.7265625" style="423"/>
  </cols>
  <sheetData>
    <row r="2" spans="1:16" ht="21" customHeight="1">
      <c r="A2" s="436"/>
      <c r="B2" s="1314" t="s">
        <v>392</v>
      </c>
      <c r="C2" s="1314"/>
      <c r="D2" s="1314"/>
    </row>
    <row r="3" spans="1:16" ht="20.5" customHeight="1">
      <c r="A3" s="425" t="str">
        <f>説明等!C4</f>
        <v>令和７年度</v>
      </c>
      <c r="B3" s="545"/>
      <c r="C3" s="546"/>
      <c r="E3" s="490" t="s">
        <v>728</v>
      </c>
      <c r="F3" s="425">
        <f>説明等!C5</f>
        <v>0</v>
      </c>
    </row>
    <row r="4" spans="1:16" ht="14.15" customHeight="1">
      <c r="A4" s="1230"/>
      <c r="B4" s="1313" t="s">
        <v>393</v>
      </c>
      <c r="C4" s="1312" t="s">
        <v>394</v>
      </c>
      <c r="D4" s="1312" t="s">
        <v>700</v>
      </c>
      <c r="E4" s="1312" t="s">
        <v>701</v>
      </c>
      <c r="F4" s="1312" t="s">
        <v>395</v>
      </c>
      <c r="G4" s="1312" t="s">
        <v>269</v>
      </c>
    </row>
    <row r="5" spans="1:16" ht="14.15" customHeight="1">
      <c r="A5" s="1311"/>
      <c r="B5" s="1312"/>
      <c r="C5" s="1312"/>
      <c r="D5" s="1312"/>
      <c r="E5" s="1312"/>
      <c r="F5" s="1312"/>
      <c r="G5" s="1312"/>
    </row>
    <row r="6" spans="1:16">
      <c r="A6" s="432">
        <v>1</v>
      </c>
      <c r="B6" s="549"/>
      <c r="C6" s="55"/>
      <c r="D6" s="55"/>
      <c r="E6" s="55"/>
      <c r="F6" s="55"/>
      <c r="G6" s="55"/>
    </row>
    <row r="7" spans="1:16">
      <c r="A7" s="432">
        <v>2</v>
      </c>
      <c r="B7" s="549"/>
      <c r="C7" s="55"/>
      <c r="D7" s="55"/>
      <c r="E7" s="55"/>
      <c r="F7" s="55"/>
      <c r="G7" s="55"/>
    </row>
    <row r="8" spans="1:16">
      <c r="A8" s="432">
        <v>3</v>
      </c>
      <c r="B8" s="549"/>
      <c r="C8" s="55"/>
      <c r="D8" s="55"/>
      <c r="E8" s="55"/>
      <c r="F8" s="55"/>
      <c r="G8" s="55"/>
    </row>
    <row r="9" spans="1:16">
      <c r="A9" s="432">
        <v>4</v>
      </c>
      <c r="B9" s="549"/>
      <c r="C9" s="55"/>
      <c r="D9" s="55"/>
      <c r="E9" s="55"/>
      <c r="F9" s="55"/>
      <c r="G9" s="55"/>
    </row>
    <row r="10" spans="1:16">
      <c r="A10" s="432">
        <v>5</v>
      </c>
      <c r="B10" s="549"/>
      <c r="C10" s="55"/>
      <c r="D10" s="55"/>
      <c r="E10" s="55"/>
      <c r="F10" s="55"/>
      <c r="G10" s="55"/>
    </row>
    <row r="11" spans="1:16">
      <c r="A11" s="432">
        <v>6</v>
      </c>
      <c r="B11" s="549"/>
      <c r="C11" s="55"/>
      <c r="D11" s="55"/>
      <c r="E11" s="55"/>
      <c r="F11" s="55"/>
      <c r="G11" s="55"/>
    </row>
    <row r="12" spans="1:16">
      <c r="A12" s="432">
        <v>7</v>
      </c>
      <c r="B12" s="549"/>
      <c r="C12" s="55"/>
      <c r="D12" s="55"/>
      <c r="E12" s="55"/>
      <c r="F12" s="55"/>
      <c r="G12" s="55"/>
      <c r="O12" s="1310"/>
      <c r="P12" s="1310"/>
    </row>
    <row r="13" spans="1:16">
      <c r="A13" s="432">
        <v>8</v>
      </c>
      <c r="B13" s="549"/>
      <c r="C13" s="55"/>
      <c r="D13" s="55"/>
      <c r="E13" s="55"/>
      <c r="F13" s="55"/>
      <c r="G13" s="55"/>
      <c r="O13" s="1310"/>
      <c r="P13" s="1310"/>
    </row>
    <row r="14" spans="1:16">
      <c r="A14" s="432">
        <v>9</v>
      </c>
      <c r="B14" s="549"/>
      <c r="C14" s="55"/>
      <c r="D14" s="55"/>
      <c r="E14" s="55"/>
      <c r="F14" s="55"/>
      <c r="G14" s="55"/>
      <c r="O14" s="1310"/>
      <c r="P14" s="1310"/>
    </row>
    <row r="15" spans="1:16">
      <c r="A15" s="432">
        <v>10</v>
      </c>
      <c r="B15" s="549"/>
      <c r="C15" s="55"/>
      <c r="D15" s="55"/>
      <c r="E15" s="55"/>
      <c r="F15" s="55"/>
      <c r="G15" s="55"/>
      <c r="O15" s="1310"/>
      <c r="P15" s="1310"/>
    </row>
    <row r="16" spans="1:16">
      <c r="A16" s="432">
        <v>11</v>
      </c>
      <c r="B16" s="549"/>
      <c r="C16" s="55"/>
      <c r="D16" s="55"/>
      <c r="E16" s="55"/>
      <c r="F16" s="55"/>
      <c r="G16" s="55"/>
      <c r="O16" s="1310"/>
      <c r="P16" s="1310"/>
    </row>
    <row r="17" spans="1:16">
      <c r="A17" s="432">
        <v>12</v>
      </c>
      <c r="B17" s="549"/>
      <c r="C17" s="55"/>
      <c r="D17" s="55"/>
      <c r="E17" s="55"/>
      <c r="F17" s="55"/>
      <c r="G17" s="55"/>
      <c r="O17" s="1310"/>
      <c r="P17" s="1310"/>
    </row>
    <row r="18" spans="1:16" ht="13.5" customHeight="1">
      <c r="A18" s="432">
        <v>13</v>
      </c>
      <c r="B18" s="549"/>
      <c r="C18" s="55"/>
      <c r="D18" s="55"/>
      <c r="E18" s="55"/>
      <c r="F18" s="55"/>
      <c r="G18" s="55"/>
      <c r="O18" s="1310"/>
      <c r="P18" s="1310"/>
    </row>
    <row r="19" spans="1:16">
      <c r="A19" s="432">
        <v>14</v>
      </c>
      <c r="B19" s="549"/>
      <c r="C19" s="55"/>
      <c r="D19" s="55"/>
      <c r="E19" s="55"/>
      <c r="F19" s="55"/>
      <c r="G19" s="55"/>
      <c r="O19" s="1310"/>
      <c r="P19" s="1310"/>
    </row>
    <row r="20" spans="1:16">
      <c r="A20" s="432">
        <v>15</v>
      </c>
      <c r="B20" s="549"/>
      <c r="C20" s="55"/>
      <c r="D20" s="55"/>
      <c r="E20" s="55"/>
      <c r="F20" s="55"/>
      <c r="G20" s="55"/>
      <c r="O20" s="1310"/>
      <c r="P20" s="1310"/>
    </row>
    <row r="21" spans="1:16">
      <c r="A21" s="432">
        <v>16</v>
      </c>
      <c r="B21" s="549"/>
      <c r="C21" s="55"/>
      <c r="D21" s="55"/>
      <c r="E21" s="55"/>
      <c r="F21" s="55"/>
      <c r="G21" s="55"/>
      <c r="O21" s="1310"/>
      <c r="P21" s="1310"/>
    </row>
    <row r="22" spans="1:16">
      <c r="A22" s="432">
        <v>17</v>
      </c>
      <c r="B22" s="549"/>
      <c r="C22" s="55"/>
      <c r="D22" s="55"/>
      <c r="E22" s="55"/>
      <c r="F22" s="55"/>
      <c r="G22" s="55"/>
      <c r="O22" s="1310"/>
      <c r="P22" s="1310"/>
    </row>
    <row r="23" spans="1:16">
      <c r="A23" s="432">
        <v>18</v>
      </c>
      <c r="B23" s="549"/>
      <c r="C23" s="55"/>
      <c r="D23" s="55"/>
      <c r="E23" s="55"/>
      <c r="F23" s="55"/>
      <c r="G23" s="55"/>
      <c r="O23" s="1310"/>
      <c r="P23" s="1310"/>
    </row>
    <row r="24" spans="1:16">
      <c r="A24" s="432">
        <v>19</v>
      </c>
      <c r="B24" s="549"/>
      <c r="C24" s="55"/>
      <c r="D24" s="55"/>
      <c r="E24" s="55"/>
      <c r="F24" s="55"/>
      <c r="G24" s="55"/>
      <c r="O24" s="1310"/>
      <c r="P24" s="1310"/>
    </row>
    <row r="25" spans="1:16">
      <c r="A25" s="432">
        <v>20</v>
      </c>
      <c r="B25" s="549"/>
      <c r="C25" s="55"/>
      <c r="D25" s="55"/>
      <c r="E25" s="55"/>
      <c r="F25" s="55"/>
      <c r="G25" s="55"/>
      <c r="O25" s="1310"/>
      <c r="P25" s="1310"/>
    </row>
    <row r="26" spans="1:16">
      <c r="A26" s="432">
        <v>21</v>
      </c>
      <c r="B26" s="549"/>
      <c r="C26" s="55"/>
      <c r="D26" s="55"/>
      <c r="E26" s="55"/>
      <c r="F26" s="55"/>
      <c r="G26" s="55"/>
      <c r="O26" s="1310"/>
      <c r="P26" s="1310"/>
    </row>
    <row r="27" spans="1:16">
      <c r="A27" s="432">
        <v>22</v>
      </c>
      <c r="B27" s="549"/>
      <c r="C27" s="55"/>
      <c r="D27" s="55"/>
      <c r="E27" s="55"/>
      <c r="F27" s="55"/>
      <c r="G27" s="55"/>
      <c r="O27" s="1310"/>
      <c r="P27" s="1310"/>
    </row>
    <row r="28" spans="1:16" ht="13.5" customHeight="1">
      <c r="A28" s="432">
        <v>23</v>
      </c>
      <c r="B28" s="549"/>
      <c r="C28" s="55"/>
      <c r="D28" s="55"/>
      <c r="E28" s="55"/>
      <c r="F28" s="55"/>
      <c r="G28" s="55"/>
    </row>
    <row r="29" spans="1:16" ht="14.15" customHeight="1" thickBot="1">
      <c r="A29" s="432">
        <v>24</v>
      </c>
      <c r="B29" s="549"/>
      <c r="C29" s="55"/>
      <c r="D29" s="55"/>
      <c r="E29" s="55"/>
      <c r="F29" s="55"/>
      <c r="G29" s="55"/>
      <c r="L29" s="423" t="s">
        <v>386</v>
      </c>
    </row>
    <row r="30" spans="1:16">
      <c r="A30" s="432">
        <v>25</v>
      </c>
      <c r="B30" s="549"/>
      <c r="C30" s="55"/>
      <c r="D30" s="55"/>
      <c r="E30" s="55"/>
      <c r="F30" s="55"/>
      <c r="G30" s="550"/>
      <c r="K30" s="1324" t="s">
        <v>385</v>
      </c>
      <c r="L30" s="1325"/>
      <c r="M30" s="1321" t="s">
        <v>387</v>
      </c>
      <c r="N30" s="1322"/>
    </row>
    <row r="31" spans="1:16" ht="15" customHeight="1">
      <c r="A31" s="432">
        <v>26</v>
      </c>
      <c r="B31" s="549"/>
      <c r="C31" s="55"/>
      <c r="D31" s="55"/>
      <c r="E31" s="55"/>
      <c r="F31" s="55"/>
      <c r="G31" s="551"/>
      <c r="K31" s="1326"/>
      <c r="L31" s="1309"/>
      <c r="M31" s="1308"/>
      <c r="N31" s="1323"/>
    </row>
    <row r="32" spans="1:16">
      <c r="A32" s="432">
        <v>27</v>
      </c>
      <c r="B32" s="549"/>
      <c r="C32" s="55"/>
      <c r="D32" s="55"/>
      <c r="E32" s="55"/>
      <c r="F32" s="55"/>
      <c r="G32" s="551"/>
      <c r="K32" s="1319" t="s">
        <v>388</v>
      </c>
      <c r="L32" s="1214"/>
      <c r="M32" s="1305">
        <f>'15病児保育（病後児）'!T40</f>
        <v>247900</v>
      </c>
      <c r="N32" s="1320"/>
    </row>
    <row r="33" spans="1:14" ht="15" customHeight="1">
      <c r="A33" s="432">
        <v>28</v>
      </c>
      <c r="B33" s="549"/>
      <c r="C33" s="55"/>
      <c r="D33" s="55"/>
      <c r="E33" s="55"/>
      <c r="F33" s="55"/>
      <c r="G33" s="551"/>
      <c r="K33" s="1319" t="s">
        <v>389</v>
      </c>
      <c r="L33" s="1214"/>
      <c r="M33" s="1305">
        <f>'15病児保育（病後児）'!T41</f>
        <v>502500</v>
      </c>
      <c r="N33" s="1320"/>
    </row>
    <row r="34" spans="1:14" ht="15" customHeight="1" thickBot="1">
      <c r="A34" s="432">
        <v>29</v>
      </c>
      <c r="B34" s="549"/>
      <c r="C34" s="55"/>
      <c r="D34" s="55"/>
      <c r="E34" s="55"/>
      <c r="F34" s="55"/>
      <c r="G34" s="551"/>
      <c r="K34" s="1319" t="s">
        <v>390</v>
      </c>
      <c r="L34" s="1214"/>
      <c r="M34" s="1305">
        <f>'15病児保育（病後児）'!T42</f>
        <v>670000</v>
      </c>
      <c r="N34" s="1320"/>
    </row>
    <row r="35" spans="1:14" ht="13.5" thickBot="1">
      <c r="A35" s="432">
        <v>30</v>
      </c>
      <c r="B35" s="549"/>
      <c r="C35" s="55"/>
      <c r="D35" s="55"/>
      <c r="E35" s="55"/>
      <c r="F35" s="55"/>
      <c r="G35" s="551"/>
      <c r="I35" s="547">
        <f>COUNTA(D6:D35)</f>
        <v>0</v>
      </c>
      <c r="K35" s="1315" t="s">
        <v>391</v>
      </c>
      <c r="L35" s="1316"/>
      <c r="M35" s="1317">
        <f>'15病児保育（病後児）'!T43</f>
        <v>1005000</v>
      </c>
      <c r="N35" s="1318"/>
    </row>
    <row r="36" spans="1:14" ht="15" customHeight="1"/>
    <row r="37" spans="1:14" ht="15" customHeight="1">
      <c r="B37" s="548" t="s">
        <v>397</v>
      </c>
    </row>
    <row r="38" spans="1:14" ht="15" customHeight="1">
      <c r="B38" s="424" t="s">
        <v>396</v>
      </c>
    </row>
    <row r="39" spans="1:14" ht="15" customHeight="1"/>
    <row r="40" spans="1:14" ht="15" customHeight="1"/>
  </sheetData>
  <sheetProtection sheet="1" selectLockedCells="1"/>
  <mergeCells count="34">
    <mergeCell ref="B2:D2"/>
    <mergeCell ref="K35:L35"/>
    <mergeCell ref="M35:N35"/>
    <mergeCell ref="K33:L33"/>
    <mergeCell ref="M33:N33"/>
    <mergeCell ref="K34:L34"/>
    <mergeCell ref="M34:N34"/>
    <mergeCell ref="M30:N31"/>
    <mergeCell ref="K32:L32"/>
    <mergeCell ref="M32:N32"/>
    <mergeCell ref="K30:L31"/>
    <mergeCell ref="O26:P26"/>
    <mergeCell ref="O27:P27"/>
    <mergeCell ref="O25:P25"/>
    <mergeCell ref="O23:P23"/>
    <mergeCell ref="O24:P24"/>
    <mergeCell ref="O21:P21"/>
    <mergeCell ref="O22:P22"/>
    <mergeCell ref="O18:P18"/>
    <mergeCell ref="O19:P19"/>
    <mergeCell ref="O20:P20"/>
    <mergeCell ref="O16:P16"/>
    <mergeCell ref="O17:P17"/>
    <mergeCell ref="A4:A5"/>
    <mergeCell ref="O14:P14"/>
    <mergeCell ref="O15:P15"/>
    <mergeCell ref="O12:P12"/>
    <mergeCell ref="O13:P13"/>
    <mergeCell ref="F4:F5"/>
    <mergeCell ref="G4:G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52" orientation="landscape" r:id="rId1"/>
  <rowBreaks count="1" manualBreakCount="1">
    <brk id="42" min="1"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2"/>
  <sheetViews>
    <sheetView workbookViewId="0">
      <selection activeCell="B14" sqref="B14:C14"/>
    </sheetView>
  </sheetViews>
  <sheetFormatPr defaultRowHeight="13"/>
  <cols>
    <col min="1" max="1" width="15.6328125" style="423" customWidth="1"/>
    <col min="2" max="2" width="12.6328125" style="423" customWidth="1"/>
    <col min="3" max="16" width="6.6328125" style="423" customWidth="1"/>
    <col min="17" max="16384" width="8.7265625" style="423"/>
  </cols>
  <sheetData>
    <row r="2" spans="1:16" ht="25.5" customHeight="1">
      <c r="D2" s="507" t="s">
        <v>343</v>
      </c>
    </row>
    <row r="3" spans="1:16" ht="15.5" customHeight="1"/>
    <row r="4" spans="1:16" ht="18" customHeight="1">
      <c r="A4" s="425" t="str">
        <f>説明等!C4</f>
        <v>令和７年度</v>
      </c>
      <c r="L4" s="552" t="s">
        <v>728</v>
      </c>
      <c r="M4" s="1327">
        <f>説明等!C5</f>
        <v>0</v>
      </c>
      <c r="N4" s="1327"/>
      <c r="O4" s="1327"/>
      <c r="P4" s="1327"/>
    </row>
    <row r="5" spans="1:16" ht="36" customHeight="1">
      <c r="A5" s="1328"/>
      <c r="B5" s="1328"/>
      <c r="C5" s="692" t="s">
        <v>127</v>
      </c>
      <c r="D5" s="692" t="s">
        <v>128</v>
      </c>
      <c r="E5" s="692" t="s">
        <v>129</v>
      </c>
      <c r="F5" s="692" t="s">
        <v>130</v>
      </c>
      <c r="G5" s="692" t="s">
        <v>131</v>
      </c>
      <c r="H5" s="692" t="s">
        <v>132</v>
      </c>
      <c r="I5" s="692" t="s">
        <v>133</v>
      </c>
      <c r="J5" s="692" t="s">
        <v>134</v>
      </c>
      <c r="K5" s="692" t="s">
        <v>135</v>
      </c>
      <c r="L5" s="692" t="s">
        <v>136</v>
      </c>
      <c r="M5" s="692" t="s">
        <v>137</v>
      </c>
      <c r="N5" s="692" t="s">
        <v>138</v>
      </c>
      <c r="O5" s="692" t="s">
        <v>84</v>
      </c>
      <c r="P5" s="729" t="s">
        <v>164</v>
      </c>
    </row>
    <row r="6" spans="1:16" ht="18" customHeight="1">
      <c r="A6" s="1185" t="s">
        <v>165</v>
      </c>
      <c r="B6" s="1185"/>
      <c r="C6" s="429" t="s">
        <v>86</v>
      </c>
      <c r="D6" s="430" t="s">
        <v>86</v>
      </c>
      <c r="E6" s="430" t="s">
        <v>86</v>
      </c>
      <c r="F6" s="429" t="s">
        <v>86</v>
      </c>
      <c r="G6" s="430" t="s">
        <v>86</v>
      </c>
      <c r="H6" s="430" t="s">
        <v>86</v>
      </c>
      <c r="I6" s="429" t="s">
        <v>86</v>
      </c>
      <c r="J6" s="430" t="s">
        <v>86</v>
      </c>
      <c r="K6" s="430" t="s">
        <v>86</v>
      </c>
      <c r="L6" s="429" t="s">
        <v>86</v>
      </c>
      <c r="M6" s="430" t="s">
        <v>86</v>
      </c>
      <c r="N6" s="430" t="s">
        <v>86</v>
      </c>
      <c r="O6" s="430" t="s">
        <v>86</v>
      </c>
      <c r="P6" s="430"/>
    </row>
    <row r="7" spans="1:16" ht="18" customHeight="1">
      <c r="A7" s="1185"/>
      <c r="B7" s="1185"/>
      <c r="C7" s="139"/>
      <c r="D7" s="139"/>
      <c r="E7" s="139"/>
      <c r="F7" s="139"/>
      <c r="G7" s="139"/>
      <c r="H7" s="139"/>
      <c r="I7" s="139"/>
      <c r="J7" s="139"/>
      <c r="K7" s="139"/>
      <c r="L7" s="139"/>
      <c r="M7" s="139"/>
      <c r="N7" s="139"/>
      <c r="O7" s="690">
        <f>SUM(C7:N7)</f>
        <v>0</v>
      </c>
      <c r="P7" s="139"/>
    </row>
    <row r="8" spans="1:16" ht="18" customHeight="1">
      <c r="A8" s="423" t="s">
        <v>173</v>
      </c>
    </row>
    <row r="9" spans="1:16" ht="18" customHeight="1">
      <c r="A9" s="423" t="s">
        <v>174</v>
      </c>
    </row>
    <row r="10" spans="1:16" ht="18" customHeight="1"/>
    <row r="11" spans="1:16" ht="18" customHeight="1">
      <c r="A11" s="725"/>
      <c r="B11" s="1230" t="s">
        <v>175</v>
      </c>
      <c r="C11" s="1230"/>
      <c r="D11" s="1185" t="s">
        <v>176</v>
      </c>
      <c r="E11" s="1185"/>
      <c r="F11" s="1185"/>
      <c r="G11" s="1185"/>
      <c r="H11" s="1185"/>
      <c r="I11" s="1185"/>
      <c r="J11" s="1230" t="s">
        <v>177</v>
      </c>
      <c r="K11" s="1230"/>
      <c r="L11" s="1236" t="s">
        <v>163</v>
      </c>
      <c r="M11" s="1329"/>
      <c r="N11" s="1307"/>
      <c r="O11" s="1230" t="s">
        <v>178</v>
      </c>
      <c r="P11" s="1230"/>
    </row>
    <row r="12" spans="1:16" ht="18" customHeight="1">
      <c r="A12" s="694" t="s">
        <v>179</v>
      </c>
      <c r="B12" s="1268"/>
      <c r="C12" s="1268"/>
      <c r="D12" s="1230" t="s">
        <v>180</v>
      </c>
      <c r="E12" s="1230"/>
      <c r="F12" s="1230" t="s">
        <v>181</v>
      </c>
      <c r="G12" s="1230"/>
      <c r="H12" s="1230" t="s">
        <v>78</v>
      </c>
      <c r="I12" s="1230"/>
      <c r="J12" s="1266"/>
      <c r="K12" s="1266"/>
      <c r="L12" s="1334"/>
      <c r="M12" s="1335"/>
      <c r="N12" s="1336"/>
      <c r="O12" s="1266"/>
      <c r="P12" s="1266"/>
    </row>
    <row r="13" spans="1:16" ht="18" customHeight="1" thickBot="1">
      <c r="A13" s="571"/>
      <c r="B13" s="1267" t="s">
        <v>182</v>
      </c>
      <c r="C13" s="1267"/>
      <c r="D13" s="1267" t="s">
        <v>183</v>
      </c>
      <c r="E13" s="1267"/>
      <c r="F13" s="1267" t="s">
        <v>184</v>
      </c>
      <c r="G13" s="1267"/>
      <c r="H13" s="1267" t="s">
        <v>185</v>
      </c>
      <c r="I13" s="1267"/>
      <c r="J13" s="1267" t="s">
        <v>186</v>
      </c>
      <c r="K13" s="1267"/>
      <c r="L13" s="1330" t="s">
        <v>187</v>
      </c>
      <c r="M13" s="1331"/>
      <c r="N13" s="1332"/>
      <c r="O13" s="1333" t="s">
        <v>188</v>
      </c>
      <c r="P13" s="1333"/>
    </row>
    <row r="14" spans="1:16" ht="33" customHeight="1" thickBot="1">
      <c r="A14" s="730" t="s">
        <v>202</v>
      </c>
      <c r="B14" s="1339"/>
      <c r="C14" s="1339"/>
      <c r="D14" s="1339"/>
      <c r="E14" s="1339"/>
      <c r="F14" s="1339"/>
      <c r="G14" s="1339"/>
      <c r="H14" s="1340">
        <f>D14+F14</f>
        <v>0</v>
      </c>
      <c r="I14" s="1340"/>
      <c r="J14" s="1340">
        <f>B14-H14</f>
        <v>0</v>
      </c>
      <c r="K14" s="1340"/>
      <c r="L14" s="1341">
        <f>B19</f>
        <v>4794000</v>
      </c>
      <c r="M14" s="1342"/>
      <c r="N14" s="1342"/>
      <c r="O14" s="1337">
        <f>MIN(J14,L14)</f>
        <v>0</v>
      </c>
      <c r="P14" s="1338"/>
    </row>
    <row r="15" spans="1:16" ht="18" customHeight="1">
      <c r="A15" s="423" t="s">
        <v>122</v>
      </c>
    </row>
    <row r="16" spans="1:16" ht="13" customHeight="1">
      <c r="A16" s="423" t="s">
        <v>731</v>
      </c>
    </row>
    <row r="17" spans="1:2" ht="13" customHeight="1"/>
    <row r="18" spans="1:2" ht="18" customHeight="1">
      <c r="A18" s="470" t="s">
        <v>451</v>
      </c>
    </row>
    <row r="19" spans="1:2" ht="18" customHeight="1">
      <c r="A19" s="423" t="s">
        <v>414</v>
      </c>
      <c r="B19" s="924">
        <v>4794000</v>
      </c>
    </row>
    <row r="20" spans="1:2" ht="18" customHeight="1"/>
    <row r="21" spans="1:2" ht="18" customHeight="1">
      <c r="A21" s="363"/>
    </row>
    <row r="22" spans="1:2" ht="18" customHeight="1"/>
    <row r="23" spans="1:2" ht="18" customHeight="1"/>
    <row r="24" spans="1:2" ht="18" customHeight="1"/>
    <row r="25" spans="1:2" ht="18" customHeight="1"/>
    <row r="26" spans="1:2" ht="18" customHeight="1"/>
    <row r="27" spans="1:2" ht="18" customHeight="1"/>
    <row r="28" spans="1:2" ht="18" customHeight="1"/>
    <row r="29" spans="1:2" ht="18" customHeight="1"/>
    <row r="30" spans="1:2" ht="18" customHeight="1"/>
    <row r="31" spans="1:2" ht="18" customHeight="1"/>
    <row r="32" spans="1:2" ht="18" customHeight="1"/>
  </sheetData>
  <sheetProtection sheet="1" selectLockedCells="1"/>
  <mergeCells count="29">
    <mergeCell ref="O14:P14"/>
    <mergeCell ref="B14:C14"/>
    <mergeCell ref="D14:E14"/>
    <mergeCell ref="F14:G14"/>
    <mergeCell ref="H14:I14"/>
    <mergeCell ref="J14:K14"/>
    <mergeCell ref="L14:N14"/>
    <mergeCell ref="O12:P12"/>
    <mergeCell ref="B13:C13"/>
    <mergeCell ref="D13:E13"/>
    <mergeCell ref="F13:G13"/>
    <mergeCell ref="H13:I13"/>
    <mergeCell ref="J13:K13"/>
    <mergeCell ref="L13:N13"/>
    <mergeCell ref="O13:P13"/>
    <mergeCell ref="B12:C12"/>
    <mergeCell ref="D12:E12"/>
    <mergeCell ref="F12:G12"/>
    <mergeCell ref="H12:I12"/>
    <mergeCell ref="J12:K12"/>
    <mergeCell ref="L12:N12"/>
    <mergeCell ref="M4:P4"/>
    <mergeCell ref="A5:B5"/>
    <mergeCell ref="A6:B7"/>
    <mergeCell ref="B11:C11"/>
    <mergeCell ref="D11:I11"/>
    <mergeCell ref="J11:K11"/>
    <mergeCell ref="L11:N11"/>
    <mergeCell ref="O11:P11"/>
  </mergeCells>
  <phoneticPr fontId="2"/>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zoomScale="86" workbookViewId="0">
      <selection activeCell="B6" sqref="B6:B7"/>
    </sheetView>
  </sheetViews>
  <sheetFormatPr defaultRowHeight="13"/>
  <cols>
    <col min="1" max="1" width="2.26953125" style="423" customWidth="1"/>
    <col min="2" max="2" width="20.36328125" style="423" customWidth="1"/>
    <col min="3" max="3" width="20.54296875" style="423" customWidth="1"/>
    <col min="4" max="4" width="19.90625" style="423" customWidth="1"/>
    <col min="5" max="5" width="23.08984375" style="423" customWidth="1"/>
    <col min="6" max="6" width="19.36328125" style="423" customWidth="1"/>
    <col min="7" max="7" width="19.26953125" style="423" customWidth="1"/>
    <col min="8" max="8" width="8.7265625" style="423"/>
    <col min="9" max="9" width="17.36328125" style="423" bestFit="1" customWidth="1"/>
    <col min="10" max="16384" width="8.7265625" style="423"/>
  </cols>
  <sheetData>
    <row r="2" spans="1:9" s="695" customFormat="1" ht="16.5">
      <c r="C2" s="983" t="s">
        <v>1064</v>
      </c>
      <c r="D2" s="983"/>
      <c r="F2" s="695" t="s">
        <v>210</v>
      </c>
    </row>
    <row r="3" spans="1:9" s="695" customFormat="1" ht="13" customHeight="1">
      <c r="C3" s="982"/>
      <c r="D3" s="982"/>
    </row>
    <row r="4" spans="1:9" ht="15" customHeight="1">
      <c r="B4" s="425" t="str">
        <f>説明等!C4</f>
        <v>令和７年度</v>
      </c>
      <c r="F4" s="490" t="s">
        <v>728</v>
      </c>
      <c r="G4" s="554">
        <f>説明等!C5</f>
        <v>0</v>
      </c>
    </row>
    <row r="5" spans="1:9" ht="24" customHeight="1" thickBot="1">
      <c r="B5" s="731" t="s">
        <v>700</v>
      </c>
      <c r="C5" s="731" t="s">
        <v>212</v>
      </c>
      <c r="D5" s="732" t="s">
        <v>213</v>
      </c>
      <c r="E5" s="731" t="s">
        <v>214</v>
      </c>
      <c r="F5" s="733" t="s">
        <v>215</v>
      </c>
      <c r="G5" s="905" t="s">
        <v>216</v>
      </c>
      <c r="I5" s="555" t="s">
        <v>418</v>
      </c>
    </row>
    <row r="6" spans="1:9" ht="21.5" customHeight="1" thickTop="1">
      <c r="A6" s="1310"/>
      <c r="B6" s="1345"/>
      <c r="C6" s="1347" t="s">
        <v>755</v>
      </c>
      <c r="D6" s="1349">
        <f>D31+G31</f>
        <v>0</v>
      </c>
      <c r="E6" s="704">
        <v>12</v>
      </c>
      <c r="F6" s="1351">
        <f>IF(C6="","",IF(C6="給食費（1号認定児童のみ）",(I8*E6),(I7*E6)))</f>
        <v>32400</v>
      </c>
      <c r="G6" s="1343">
        <f>IF(D6="","",(MIN(D6,F6)))</f>
        <v>0</v>
      </c>
      <c r="I6" s="423" t="s">
        <v>417</v>
      </c>
    </row>
    <row r="7" spans="1:9" ht="21.5" customHeight="1" thickBot="1">
      <c r="A7" s="1310"/>
      <c r="B7" s="1346"/>
      <c r="C7" s="1348"/>
      <c r="D7" s="1350"/>
      <c r="E7" s="144" t="s">
        <v>217</v>
      </c>
      <c r="F7" s="1352"/>
      <c r="G7" s="1344"/>
      <c r="I7" s="539">
        <v>2700</v>
      </c>
    </row>
    <row r="8" spans="1:9" ht="9.75" customHeight="1">
      <c r="I8" s="434" t="s">
        <v>1002</v>
      </c>
    </row>
    <row r="9" spans="1:9">
      <c r="B9" s="692" t="s">
        <v>218</v>
      </c>
      <c r="C9" s="692" t="s">
        <v>219</v>
      </c>
      <c r="D9" s="692" t="s">
        <v>213</v>
      </c>
      <c r="E9" s="692" t="s">
        <v>218</v>
      </c>
      <c r="F9" s="692" t="s">
        <v>219</v>
      </c>
      <c r="G9" s="692" t="s">
        <v>213</v>
      </c>
    </row>
    <row r="10" spans="1:9">
      <c r="B10" s="734"/>
      <c r="C10" s="59"/>
      <c r="D10" s="735"/>
      <c r="E10" s="734"/>
      <c r="F10" s="59"/>
      <c r="G10" s="735"/>
    </row>
    <row r="11" spans="1:9">
      <c r="B11" s="734"/>
      <c r="C11" s="55"/>
      <c r="D11" s="736"/>
      <c r="E11" s="734"/>
      <c r="F11" s="55"/>
      <c r="G11" s="736"/>
    </row>
    <row r="12" spans="1:9">
      <c r="B12" s="734"/>
      <c r="C12" s="55"/>
      <c r="D12" s="736"/>
      <c r="E12" s="734"/>
      <c r="F12" s="55"/>
      <c r="G12" s="736"/>
    </row>
    <row r="13" spans="1:9">
      <c r="B13" s="734"/>
      <c r="C13" s="55"/>
      <c r="D13" s="736"/>
      <c r="E13" s="734"/>
      <c r="F13" s="55"/>
      <c r="G13" s="736"/>
    </row>
    <row r="14" spans="1:9">
      <c r="B14" s="734"/>
      <c r="C14" s="55"/>
      <c r="D14" s="736"/>
      <c r="E14" s="734"/>
      <c r="F14" s="55"/>
      <c r="G14" s="736"/>
    </row>
    <row r="15" spans="1:9">
      <c r="B15" s="734"/>
      <c r="C15" s="55"/>
      <c r="D15" s="736"/>
      <c r="E15" s="734"/>
      <c r="F15" s="55"/>
      <c r="G15" s="736"/>
    </row>
    <row r="16" spans="1:9">
      <c r="B16" s="734"/>
      <c r="C16" s="55"/>
      <c r="D16" s="736"/>
      <c r="E16" s="734"/>
      <c r="F16" s="55"/>
      <c r="G16" s="736"/>
    </row>
    <row r="17" spans="2:7">
      <c r="B17" s="734"/>
      <c r="C17" s="55"/>
      <c r="D17" s="736"/>
      <c r="E17" s="734"/>
      <c r="F17" s="55"/>
      <c r="G17" s="736"/>
    </row>
    <row r="18" spans="2:7">
      <c r="B18" s="734"/>
      <c r="C18" s="55"/>
      <c r="D18" s="736"/>
      <c r="E18" s="734"/>
      <c r="F18" s="55"/>
      <c r="G18" s="736"/>
    </row>
    <row r="19" spans="2:7">
      <c r="B19" s="734"/>
      <c r="C19" s="55"/>
      <c r="D19" s="736"/>
      <c r="E19" s="734"/>
      <c r="F19" s="55"/>
      <c r="G19" s="736"/>
    </row>
    <row r="20" spans="2:7">
      <c r="B20" s="734"/>
      <c r="C20" s="55"/>
      <c r="D20" s="736"/>
      <c r="E20" s="734"/>
      <c r="F20" s="55"/>
      <c r="G20" s="736"/>
    </row>
    <row r="21" spans="2:7">
      <c r="B21" s="734"/>
      <c r="C21" s="55"/>
      <c r="D21" s="736"/>
      <c r="E21" s="734"/>
      <c r="F21" s="55"/>
      <c r="G21" s="736"/>
    </row>
    <row r="22" spans="2:7">
      <c r="B22" s="734"/>
      <c r="C22" s="55"/>
      <c r="D22" s="736"/>
      <c r="E22" s="734"/>
      <c r="F22" s="55"/>
      <c r="G22" s="736"/>
    </row>
    <row r="23" spans="2:7">
      <c r="B23" s="734"/>
      <c r="C23" s="55"/>
      <c r="D23" s="736"/>
      <c r="E23" s="734"/>
      <c r="F23" s="55"/>
      <c r="G23" s="736"/>
    </row>
    <row r="24" spans="2:7">
      <c r="B24" s="734"/>
      <c r="C24" s="55"/>
      <c r="D24" s="736"/>
      <c r="E24" s="734"/>
      <c r="F24" s="55"/>
      <c r="G24" s="736"/>
    </row>
    <row r="25" spans="2:7">
      <c r="B25" s="734"/>
      <c r="C25" s="55"/>
      <c r="D25" s="736"/>
      <c r="E25" s="734"/>
      <c r="F25" s="55"/>
      <c r="G25" s="736"/>
    </row>
    <row r="26" spans="2:7">
      <c r="B26" s="734"/>
      <c r="C26" s="55"/>
      <c r="D26" s="736"/>
      <c r="E26" s="734"/>
      <c r="F26" s="55"/>
      <c r="G26" s="736"/>
    </row>
    <row r="27" spans="2:7">
      <c r="B27" s="734"/>
      <c r="C27" s="55"/>
      <c r="D27" s="736"/>
      <c r="E27" s="734"/>
      <c r="F27" s="55"/>
      <c r="G27" s="736"/>
    </row>
    <row r="28" spans="2:7">
      <c r="B28" s="734"/>
      <c r="C28" s="55"/>
      <c r="D28" s="736"/>
      <c r="E28" s="734"/>
      <c r="F28" s="55"/>
      <c r="G28" s="736"/>
    </row>
    <row r="29" spans="2:7">
      <c r="B29" s="734"/>
      <c r="C29" s="55"/>
      <c r="D29" s="736"/>
      <c r="E29" s="734"/>
      <c r="F29" s="55"/>
      <c r="G29" s="736"/>
    </row>
    <row r="30" spans="2:7">
      <c r="B30" s="734"/>
      <c r="C30" s="55"/>
      <c r="D30" s="736"/>
      <c r="E30" s="734"/>
      <c r="F30" s="55"/>
      <c r="G30" s="736"/>
    </row>
    <row r="31" spans="2:7">
      <c r="B31" s="423" t="s">
        <v>220</v>
      </c>
      <c r="D31" s="556">
        <f>SUM(D10:D30)</f>
        <v>0</v>
      </c>
      <c r="E31" s="737"/>
      <c r="F31" s="557"/>
      <c r="G31" s="556">
        <f>SUM(G10:G30)</f>
        <v>0</v>
      </c>
    </row>
    <row r="32" spans="2:7">
      <c r="B32" s="524" t="s">
        <v>371</v>
      </c>
    </row>
    <row r="33" spans="2:2">
      <c r="B33" s="423" t="s">
        <v>221</v>
      </c>
    </row>
    <row r="34" spans="2:2">
      <c r="B34" s="423" t="s">
        <v>222</v>
      </c>
    </row>
  </sheetData>
  <sheetProtection sheet="1" selectLockedCells="1"/>
  <mergeCells count="6">
    <mergeCell ref="G6:G7"/>
    <mergeCell ref="A6:A7"/>
    <mergeCell ref="B6:B7"/>
    <mergeCell ref="C6:C7"/>
    <mergeCell ref="D6:D7"/>
    <mergeCell ref="F6:F7"/>
  </mergeCells>
  <phoneticPr fontId="2"/>
  <pageMargins left="0.31496062992125984" right="0.31496062992125984" top="0.74803149606299213" bottom="0.35433070866141736"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Z32"/>
  <sheetViews>
    <sheetView topLeftCell="B11" zoomScale="70" zoomScaleNormal="70" workbookViewId="0">
      <selection activeCell="M15" sqref="M15"/>
    </sheetView>
  </sheetViews>
  <sheetFormatPr defaultRowHeight="13"/>
  <cols>
    <col min="1" max="1" width="3.6328125" style="423" customWidth="1"/>
    <col min="2" max="2" width="32.453125" style="423" customWidth="1"/>
    <col min="3" max="3" width="9.36328125" style="423" customWidth="1"/>
    <col min="4" max="4" width="8.36328125" style="491" customWidth="1"/>
    <col min="5" max="14" width="8.36328125" style="423" customWidth="1"/>
    <col min="15" max="15" width="8.453125" style="423" customWidth="1"/>
    <col min="16" max="16" width="7.90625" style="423" customWidth="1"/>
    <col min="17" max="17" width="9.36328125" style="423" customWidth="1"/>
    <col min="18" max="18" width="12.453125" style="423" customWidth="1"/>
    <col min="19" max="19" width="8.7265625" style="423"/>
    <col min="20" max="20" width="20" style="423" bestFit="1" customWidth="1"/>
    <col min="21" max="24" width="8.7265625" style="423"/>
    <col min="25" max="25" width="12.26953125" style="423" customWidth="1"/>
    <col min="26" max="16384" width="8.7265625" style="423"/>
  </cols>
  <sheetData>
    <row r="2" spans="2:25" ht="28" customHeight="1">
      <c r="B2" s="1362" t="s">
        <v>223</v>
      </c>
      <c r="C2" s="1362"/>
      <c r="D2" s="1362"/>
      <c r="E2" s="1362"/>
      <c r="F2" s="1362"/>
      <c r="G2" s="1362"/>
      <c r="H2" s="1362"/>
      <c r="I2" s="1362"/>
      <c r="J2" s="1362"/>
      <c r="K2" s="1362"/>
      <c r="L2" s="1362"/>
      <c r="M2" s="1362"/>
      <c r="N2" s="1362"/>
    </row>
    <row r="3" spans="2:25" ht="10" customHeight="1">
      <c r="B3" s="553"/>
      <c r="C3" s="434"/>
      <c r="D3" s="423"/>
      <c r="F3" s="427"/>
    </row>
    <row r="4" spans="2:25" ht="19">
      <c r="B4" s="558" t="s">
        <v>363</v>
      </c>
      <c r="C4" s="434"/>
      <c r="D4" s="423"/>
      <c r="F4" s="427"/>
      <c r="H4" s="426" t="str">
        <f>説明等!C4</f>
        <v>令和７年度</v>
      </c>
      <c r="I4" s="425"/>
      <c r="J4" s="559" t="s">
        <v>290</v>
      </c>
      <c r="K4" s="560">
        <f>説明等!C5</f>
        <v>0</v>
      </c>
      <c r="L4" s="560"/>
      <c r="M4" s="561"/>
    </row>
    <row r="5" spans="2:25" ht="78.5" customHeight="1">
      <c r="B5" s="738" t="s">
        <v>364</v>
      </c>
      <c r="C5" s="1363"/>
      <c r="D5" s="1364"/>
      <c r="E5" s="1364"/>
      <c r="F5" s="1364"/>
      <c r="G5" s="1364"/>
      <c r="H5" s="1364"/>
      <c r="I5" s="1364"/>
      <c r="J5" s="1364"/>
      <c r="K5" s="1364"/>
      <c r="L5" s="1364"/>
      <c r="M5" s="1364"/>
      <c r="N5" s="1364"/>
    </row>
    <row r="6" spans="2:25" ht="78.5" customHeight="1">
      <c r="B6" s="738" t="s">
        <v>365</v>
      </c>
      <c r="C6" s="1363"/>
      <c r="D6" s="1364"/>
      <c r="E6" s="1364"/>
      <c r="F6" s="1364"/>
      <c r="G6" s="1364"/>
      <c r="H6" s="1364"/>
      <c r="I6" s="1364"/>
      <c r="J6" s="1364"/>
      <c r="K6" s="1364"/>
      <c r="L6" s="1364"/>
      <c r="M6" s="1364"/>
      <c r="N6" s="1364"/>
    </row>
    <row r="7" spans="2:25" ht="17.5" customHeight="1">
      <c r="C7" s="434"/>
      <c r="D7" s="423"/>
      <c r="F7" s="427"/>
      <c r="J7" s="491"/>
      <c r="K7" s="491"/>
      <c r="L7" s="562"/>
    </row>
    <row r="8" spans="2:25" ht="16.5">
      <c r="B8" s="553"/>
      <c r="C8" s="434"/>
      <c r="D8" s="423"/>
      <c r="F8" s="427"/>
      <c r="J8" s="491"/>
      <c r="K8" s="491"/>
      <c r="L8" s="562"/>
    </row>
    <row r="9" spans="2:25" ht="28" customHeight="1">
      <c r="B9" s="432"/>
      <c r="C9" s="692" t="s">
        <v>225</v>
      </c>
      <c r="D9" s="692" t="s">
        <v>226</v>
      </c>
      <c r="E9" s="692" t="s">
        <v>227</v>
      </c>
      <c r="F9" s="692" t="s">
        <v>228</v>
      </c>
      <c r="G9" s="692" t="s">
        <v>229</v>
      </c>
      <c r="H9" s="692" t="s">
        <v>230</v>
      </c>
      <c r="I9" s="692" t="s">
        <v>231</v>
      </c>
      <c r="J9" s="692" t="s">
        <v>232</v>
      </c>
      <c r="K9" s="692" t="s">
        <v>233</v>
      </c>
      <c r="L9" s="692" t="s">
        <v>234</v>
      </c>
      <c r="M9" s="692" t="s">
        <v>235</v>
      </c>
      <c r="N9" s="692" t="s">
        <v>236</v>
      </c>
      <c r="T9" s="432" t="s">
        <v>407</v>
      </c>
      <c r="U9" s="432"/>
      <c r="V9" s="563" t="s">
        <v>406</v>
      </c>
      <c r="W9" s="432"/>
      <c r="X9" s="432"/>
      <c r="Y9" s="432" t="s">
        <v>453</v>
      </c>
    </row>
    <row r="10" spans="2:25" ht="36.65" customHeight="1">
      <c r="B10" s="739" t="s">
        <v>367</v>
      </c>
      <c r="C10" s="740"/>
      <c r="D10" s="740"/>
      <c r="E10" s="740"/>
      <c r="F10" s="740"/>
      <c r="G10" s="740"/>
      <c r="H10" s="740"/>
      <c r="I10" s="740"/>
      <c r="J10" s="740"/>
      <c r="K10" s="740"/>
      <c r="L10" s="740"/>
      <c r="M10" s="740"/>
      <c r="N10" s="740"/>
      <c r="O10" s="436"/>
      <c r="T10" s="432">
        <f>COUNTA(C10:N10)</f>
        <v>0</v>
      </c>
      <c r="U10" s="432"/>
      <c r="V10" s="564">
        <v>100000</v>
      </c>
      <c r="W10" s="432"/>
      <c r="X10" s="432" t="s">
        <v>408</v>
      </c>
      <c r="Y10" s="565">
        <f>V10*T10</f>
        <v>0</v>
      </c>
    </row>
    <row r="11" spans="2:25" ht="36.65" customHeight="1">
      <c r="B11" s="553" t="s">
        <v>366</v>
      </c>
      <c r="C11" s="434"/>
      <c r="D11" s="423"/>
      <c r="F11" s="427"/>
      <c r="J11" s="491"/>
      <c r="K11" s="491"/>
      <c r="L11" s="562"/>
    </row>
    <row r="12" spans="2:25" ht="36.65" customHeight="1" thickBot="1">
      <c r="B12" s="553"/>
      <c r="C12" s="434"/>
      <c r="D12" s="423"/>
      <c r="F12" s="427"/>
      <c r="T12" s="566" t="s">
        <v>409</v>
      </c>
      <c r="U12" s="432"/>
      <c r="V12" s="563" t="s">
        <v>406</v>
      </c>
      <c r="W12" s="432"/>
      <c r="X12" s="432"/>
      <c r="Y12" s="432" t="s">
        <v>453</v>
      </c>
    </row>
    <row r="13" spans="2:25" ht="36.65" customHeight="1" thickBot="1">
      <c r="B13" s="567" t="s">
        <v>336</v>
      </c>
      <c r="D13" s="423"/>
      <c r="F13" s="427"/>
      <c r="J13" s="491"/>
      <c r="K13" s="491"/>
      <c r="L13" s="562"/>
      <c r="T13" s="836">
        <v>1</v>
      </c>
      <c r="U13" s="568">
        <f>IF(T13,T10)</f>
        <v>0</v>
      </c>
      <c r="V13" s="564">
        <v>45000</v>
      </c>
      <c r="W13" s="432"/>
      <c r="X13" s="432" t="s">
        <v>408</v>
      </c>
      <c r="Y13" s="565">
        <f>V13*U13</f>
        <v>0</v>
      </c>
    </row>
    <row r="14" spans="2:25" ht="43" customHeight="1" thickBot="1">
      <c r="B14" s="700" t="s">
        <v>211</v>
      </c>
      <c r="C14" s="1365" t="s">
        <v>335</v>
      </c>
      <c r="D14" s="1365"/>
      <c r="E14" s="1368" t="s">
        <v>370</v>
      </c>
      <c r="F14" s="1368"/>
      <c r="G14" s="1366" t="s">
        <v>379</v>
      </c>
      <c r="H14" s="1367"/>
      <c r="I14" s="1365" t="s">
        <v>242</v>
      </c>
      <c r="J14" s="1365"/>
      <c r="K14" s="1365"/>
      <c r="L14" s="1365" t="s">
        <v>243</v>
      </c>
      <c r="M14" s="1365"/>
      <c r="N14" s="1365"/>
      <c r="O14" s="1365"/>
      <c r="P14" s="1365"/>
      <c r="Q14" s="1365"/>
      <c r="R14" s="1365"/>
      <c r="S14" s="1365"/>
    </row>
    <row r="15" spans="2:25" ht="36.65" customHeight="1" thickTop="1">
      <c r="B15" s="59" t="s">
        <v>674</v>
      </c>
      <c r="C15" s="1361"/>
      <c r="D15" s="1361"/>
      <c r="E15" s="1361"/>
      <c r="F15" s="1361"/>
      <c r="G15" s="1369"/>
      <c r="H15" s="1370"/>
      <c r="I15" s="170" t="s">
        <v>759</v>
      </c>
      <c r="J15" s="60"/>
      <c r="K15" s="690" t="s">
        <v>83</v>
      </c>
      <c r="L15" s="690" t="s">
        <v>244</v>
      </c>
      <c r="M15" s="62"/>
      <c r="N15" s="690" t="s">
        <v>245</v>
      </c>
      <c r="O15" s="701" t="s">
        <v>246</v>
      </c>
      <c r="P15" s="64"/>
      <c r="Q15" s="690" t="s">
        <v>247</v>
      </c>
      <c r="R15" s="571">
        <f>IF(B15="","",M15*P15)</f>
        <v>0</v>
      </c>
      <c r="S15" s="690" t="s">
        <v>245</v>
      </c>
      <c r="T15" s="568" t="s">
        <v>410</v>
      </c>
      <c r="U15" s="432"/>
      <c r="V15" s="563" t="s">
        <v>452</v>
      </c>
      <c r="W15" s="432"/>
      <c r="X15" s="432"/>
      <c r="Y15" s="432" t="s">
        <v>453</v>
      </c>
    </row>
    <row r="16" spans="2:25" ht="36.65" customHeight="1">
      <c r="B16" s="55" t="s">
        <v>673</v>
      </c>
      <c r="C16" s="1360"/>
      <c r="D16" s="1360"/>
      <c r="E16" s="1360"/>
      <c r="F16" s="1360"/>
      <c r="G16" s="1353"/>
      <c r="H16" s="1354"/>
      <c r="I16" s="170"/>
      <c r="J16" s="61"/>
      <c r="K16" s="692" t="s">
        <v>83</v>
      </c>
      <c r="L16" s="692" t="s">
        <v>244</v>
      </c>
      <c r="M16" s="63"/>
      <c r="N16" s="692" t="s">
        <v>245</v>
      </c>
      <c r="O16" s="572" t="s">
        <v>246</v>
      </c>
      <c r="P16" s="65"/>
      <c r="Q16" s="692" t="s">
        <v>247</v>
      </c>
      <c r="R16" s="432">
        <f>IF(B16="","",M16*P16)</f>
        <v>0</v>
      </c>
      <c r="S16" s="692" t="s">
        <v>245</v>
      </c>
      <c r="T16" s="573">
        <f>Q22</f>
        <v>0</v>
      </c>
      <c r="U16" s="432"/>
      <c r="V16" s="432">
        <v>45000</v>
      </c>
      <c r="W16" s="432"/>
      <c r="X16" s="432" t="s">
        <v>412</v>
      </c>
      <c r="Y16" s="574">
        <f>T16*V16</f>
        <v>0</v>
      </c>
    </row>
    <row r="17" spans="2:26" ht="36.65" customHeight="1">
      <c r="B17" s="55"/>
      <c r="C17" s="1360"/>
      <c r="D17" s="1360"/>
      <c r="E17" s="1360"/>
      <c r="F17" s="1360"/>
      <c r="G17" s="1353"/>
      <c r="H17" s="1354"/>
      <c r="I17" s="170"/>
      <c r="J17" s="61"/>
      <c r="K17" s="692" t="s">
        <v>83</v>
      </c>
      <c r="L17" s="692" t="s">
        <v>244</v>
      </c>
      <c r="M17" s="63"/>
      <c r="N17" s="692" t="s">
        <v>245</v>
      </c>
      <c r="O17" s="572" t="s">
        <v>246</v>
      </c>
      <c r="P17" s="65"/>
      <c r="Q17" s="692" t="s">
        <v>247</v>
      </c>
      <c r="R17" s="432" t="str">
        <f>IF(B17="","",M17*P17)</f>
        <v/>
      </c>
      <c r="S17" s="692" t="s">
        <v>245</v>
      </c>
    </row>
    <row r="18" spans="2:26" ht="36.65" customHeight="1" thickBot="1">
      <c r="B18" s="55"/>
      <c r="C18" s="1360"/>
      <c r="D18" s="1360"/>
      <c r="E18" s="1360"/>
      <c r="F18" s="1360"/>
      <c r="G18" s="1353"/>
      <c r="H18" s="1354"/>
      <c r="I18" s="170"/>
      <c r="J18" s="61"/>
      <c r="K18" s="692" t="s">
        <v>83</v>
      </c>
      <c r="L18" s="692" t="s">
        <v>244</v>
      </c>
      <c r="M18" s="63"/>
      <c r="N18" s="692" t="s">
        <v>245</v>
      </c>
      <c r="O18" s="572" t="s">
        <v>246</v>
      </c>
      <c r="P18" s="65"/>
      <c r="Q18" s="692" t="s">
        <v>247</v>
      </c>
      <c r="R18" s="432" t="str">
        <f>IF(B18="","",M18*P18)</f>
        <v/>
      </c>
      <c r="S18" s="692" t="s">
        <v>245</v>
      </c>
      <c r="W18" s="575"/>
      <c r="X18" s="576" t="s">
        <v>454</v>
      </c>
      <c r="Y18" s="741">
        <f>SUM(Y10,Y13,Y16)</f>
        <v>0</v>
      </c>
    </row>
    <row r="19" spans="2:26" ht="36.65" customHeight="1" thickBot="1">
      <c r="B19" s="55"/>
      <c r="C19" s="1360"/>
      <c r="D19" s="1360"/>
      <c r="E19" s="1360"/>
      <c r="F19" s="1360"/>
      <c r="G19" s="1194"/>
      <c r="H19" s="1195"/>
      <c r="I19" s="170"/>
      <c r="J19" s="61"/>
      <c r="K19" s="692" t="s">
        <v>83</v>
      </c>
      <c r="L19" s="692" t="s">
        <v>244</v>
      </c>
      <c r="M19" s="63"/>
      <c r="N19" s="692" t="s">
        <v>245</v>
      </c>
      <c r="O19" s="572" t="s">
        <v>246</v>
      </c>
      <c r="P19" s="65"/>
      <c r="Q19" s="692" t="s">
        <v>247</v>
      </c>
      <c r="R19" s="432" t="str">
        <f>IF(B19="","",M19*P19)</f>
        <v/>
      </c>
      <c r="S19" s="692" t="s">
        <v>245</v>
      </c>
      <c r="W19" s="1355" t="s">
        <v>455</v>
      </c>
      <c r="X19" s="1356"/>
      <c r="Y19" s="742">
        <f>MIN(Y18,G20)</f>
        <v>0</v>
      </c>
      <c r="Z19" s="431"/>
    </row>
    <row r="20" spans="2:26" ht="26.5" customHeight="1">
      <c r="B20" s="577"/>
      <c r="C20" s="578"/>
      <c r="D20" s="578"/>
      <c r="E20" s="578"/>
      <c r="F20" s="579" t="s">
        <v>456</v>
      </c>
      <c r="G20" s="1357">
        <f>SUM(G15:H19)</f>
        <v>0</v>
      </c>
      <c r="H20" s="1358"/>
      <c r="I20" s="582"/>
      <c r="J20" s="580"/>
      <c r="K20" s="578"/>
      <c r="L20" s="578"/>
      <c r="M20" s="581"/>
      <c r="N20" s="578"/>
      <c r="O20" s="582"/>
      <c r="P20" s="583"/>
      <c r="Q20" s="578"/>
      <c r="R20" s="577"/>
      <c r="S20" s="584"/>
    </row>
    <row r="21" spans="2:26" ht="21.5" customHeight="1" thickBot="1">
      <c r="B21" s="553" t="s">
        <v>383</v>
      </c>
      <c r="C21" s="434"/>
      <c r="D21" s="423"/>
      <c r="F21" s="427"/>
      <c r="J21" s="491"/>
      <c r="K21" s="491"/>
      <c r="L21" s="562"/>
    </row>
    <row r="22" spans="2:26" ht="21.5" customHeight="1" thickBot="1">
      <c r="B22" s="553" t="s">
        <v>413</v>
      </c>
      <c r="C22" s="434"/>
      <c r="D22" s="423"/>
      <c r="F22" s="427"/>
      <c r="J22" s="491"/>
      <c r="K22" s="491"/>
      <c r="L22" s="562"/>
      <c r="N22" s="578"/>
      <c r="Q22" s="125"/>
      <c r="R22" s="578" t="s">
        <v>411</v>
      </c>
    </row>
    <row r="23" spans="2:26" ht="21.5" customHeight="1">
      <c r="B23" s="1359" t="s">
        <v>384</v>
      </c>
      <c r="C23" s="1359"/>
      <c r="D23" s="1359"/>
      <c r="E23" s="1359"/>
      <c r="F23" s="1359"/>
      <c r="G23" s="1359"/>
      <c r="H23" s="1359"/>
      <c r="I23" s="1359"/>
      <c r="J23" s="1359"/>
      <c r="K23" s="1359"/>
      <c r="L23" s="1359"/>
    </row>
    <row r="24" spans="2:26" ht="16.5">
      <c r="B24" s="553"/>
      <c r="C24" s="434"/>
      <c r="D24" s="423"/>
      <c r="F24" s="427"/>
      <c r="J24" s="491"/>
      <c r="K24" s="491"/>
      <c r="L24" s="562"/>
    </row>
    <row r="25" spans="2:26" ht="16.5">
      <c r="B25" s="553"/>
      <c r="C25" s="434"/>
      <c r="D25" s="423"/>
      <c r="F25" s="427"/>
      <c r="J25" s="491"/>
      <c r="K25" s="491"/>
      <c r="L25" s="562"/>
    </row>
    <row r="26" spans="2:26" ht="16.5">
      <c r="B26" s="553"/>
      <c r="C26" s="434"/>
      <c r="D26" s="423"/>
      <c r="F26" s="427"/>
      <c r="J26" s="491"/>
      <c r="K26" s="491"/>
      <c r="L26" s="562"/>
    </row>
    <row r="27" spans="2:26" ht="16.5">
      <c r="B27" s="553"/>
      <c r="C27" s="434"/>
      <c r="D27" s="423"/>
      <c r="F27" s="427"/>
      <c r="J27" s="491"/>
      <c r="K27" s="491"/>
      <c r="L27" s="562"/>
    </row>
    <row r="28" spans="2:26" ht="16.5">
      <c r="B28" s="553"/>
      <c r="C28" s="434"/>
      <c r="D28" s="423"/>
      <c r="F28" s="427"/>
      <c r="J28" s="491"/>
      <c r="K28" s="491"/>
      <c r="L28" s="562"/>
    </row>
    <row r="29" spans="2:26" ht="16.5">
      <c r="B29" s="553"/>
      <c r="C29" s="434"/>
      <c r="D29" s="423"/>
      <c r="F29" s="427"/>
      <c r="J29" s="491"/>
      <c r="K29" s="491"/>
      <c r="L29" s="562"/>
    </row>
    <row r="30" spans="2:26" ht="16.5">
      <c r="B30" s="553"/>
      <c r="C30" s="434"/>
      <c r="D30" s="423"/>
      <c r="F30" s="427"/>
      <c r="J30" s="491"/>
      <c r="K30" s="491"/>
      <c r="L30" s="562"/>
    </row>
    <row r="31" spans="2:26" ht="16.5">
      <c r="B31" s="553"/>
      <c r="C31" s="434"/>
      <c r="D31" s="423"/>
      <c r="F31" s="427"/>
      <c r="J31" s="491"/>
      <c r="K31" s="491"/>
      <c r="L31" s="562"/>
    </row>
    <row r="32" spans="2:26" ht="16.5">
      <c r="B32" s="553"/>
      <c r="C32" s="434"/>
      <c r="D32" s="423"/>
      <c r="F32" s="427"/>
      <c r="J32" s="491"/>
      <c r="K32" s="491"/>
      <c r="L32" s="562"/>
    </row>
  </sheetData>
  <sheetProtection sheet="1" selectLockedCells="1"/>
  <mergeCells count="26">
    <mergeCell ref="C16:D16"/>
    <mergeCell ref="C15:D15"/>
    <mergeCell ref="B2:N2"/>
    <mergeCell ref="C5:N5"/>
    <mergeCell ref="C6:N6"/>
    <mergeCell ref="C14:D14"/>
    <mergeCell ref="G14:H14"/>
    <mergeCell ref="L14:S14"/>
    <mergeCell ref="E16:F16"/>
    <mergeCell ref="E15:F15"/>
    <mergeCell ref="E14:F14"/>
    <mergeCell ref="I14:K14"/>
    <mergeCell ref="G15:H15"/>
    <mergeCell ref="G16:H16"/>
    <mergeCell ref="G17:H17"/>
    <mergeCell ref="W19:X19"/>
    <mergeCell ref="G20:H20"/>
    <mergeCell ref="B23:L23"/>
    <mergeCell ref="E19:F19"/>
    <mergeCell ref="E18:F18"/>
    <mergeCell ref="G18:H18"/>
    <mergeCell ref="G19:H19"/>
    <mergeCell ref="C19:D19"/>
    <mergeCell ref="C18:D18"/>
    <mergeCell ref="C17:D17"/>
    <mergeCell ref="E17:F17"/>
  </mergeCells>
  <phoneticPr fontId="2"/>
  <dataValidations count="2">
    <dataValidation type="list" allowBlank="1" showInputMessage="1" showErrorMessage="1" sqref="T13">
      <formula1>"0,1"</formula1>
    </dataValidation>
    <dataValidation type="list" allowBlank="1" showInputMessage="1" showErrorMessage="1" sqref="I15:I19">
      <formula1>"時給,月給"</formula1>
    </dataValidation>
  </dataValidations>
  <pageMargins left="0.70866141732283472" right="0.70866141732283472" top="0.35433070866141736" bottom="0.74803149606299213" header="0.31496062992125984" footer="0.31496062992125984"/>
  <pageSetup paperSize="9" scale="63" orientation="landscape"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A37"/>
  <sheetViews>
    <sheetView zoomScale="70" zoomScaleNormal="70" workbookViewId="0">
      <selection activeCell="I11" sqref="I11"/>
    </sheetView>
  </sheetViews>
  <sheetFormatPr defaultRowHeight="13"/>
  <cols>
    <col min="1" max="1" width="3.54296875" style="423" customWidth="1"/>
    <col min="2" max="2" width="37.6328125" style="423" customWidth="1"/>
    <col min="3" max="3" width="18.36328125" style="423" customWidth="1"/>
    <col min="4" max="4" width="7.81640625" style="423" customWidth="1"/>
    <col min="5" max="5" width="8.90625" style="695" customWidth="1"/>
    <col min="6" max="6" width="10.36328125" style="423" customWidth="1"/>
    <col min="7" max="7" width="11.08984375" style="423" bestFit="1" customWidth="1"/>
    <col min="8" max="8" width="16.1796875" style="423" customWidth="1"/>
    <col min="9" max="9" width="14.36328125" style="423" customWidth="1"/>
    <col min="10" max="10" width="12.1796875" style="423" customWidth="1"/>
    <col min="11" max="11" width="12.1796875" style="695" customWidth="1"/>
    <col min="12" max="12" width="7.26953125" style="423" customWidth="1"/>
    <col min="13" max="13" width="12.36328125" style="423" customWidth="1"/>
    <col min="14" max="14" width="6.6328125" style="423" customWidth="1"/>
    <col min="15" max="15" width="6.90625" style="423" customWidth="1"/>
    <col min="16" max="16" width="5.6328125" style="423" customWidth="1"/>
    <col min="17" max="17" width="6.6328125" style="423" customWidth="1"/>
    <col min="18" max="19" width="5.6328125" style="423" customWidth="1"/>
    <col min="20" max="20" width="6.6328125" style="423" customWidth="1"/>
    <col min="21" max="21" width="5.6328125" style="423" customWidth="1"/>
    <col min="22" max="22" width="6.453125" style="423" customWidth="1"/>
    <col min="23" max="23" width="6.36328125" style="423" customWidth="1"/>
    <col min="24" max="24" width="6.1796875" style="423" customWidth="1"/>
    <col min="25" max="25" width="3.36328125" style="423" customWidth="1"/>
    <col min="26" max="16384" width="8.7265625" style="423"/>
  </cols>
  <sheetData>
    <row r="2" spans="2:25" ht="28" customHeight="1">
      <c r="B2" s="558"/>
      <c r="C2" s="558" t="s">
        <v>237</v>
      </c>
      <c r="M2" s="585"/>
      <c r="N2" s="423" t="s">
        <v>224</v>
      </c>
      <c r="P2" s="436"/>
      <c r="Q2" s="436"/>
      <c r="R2" s="1211"/>
      <c r="S2" s="1211"/>
      <c r="T2" s="1211"/>
      <c r="U2" s="1211"/>
      <c r="V2" s="1211"/>
      <c r="W2" s="1211"/>
      <c r="X2" s="436"/>
    </row>
    <row r="3" spans="2:25" ht="13.5" customHeight="1">
      <c r="B3" s="558"/>
      <c r="C3" s="558"/>
      <c r="M3" s="586"/>
      <c r="P3" s="436"/>
      <c r="Q3" s="436"/>
      <c r="R3" s="584"/>
      <c r="S3" s="584"/>
      <c r="T3" s="584"/>
      <c r="U3" s="584"/>
      <c r="V3" s="584"/>
      <c r="W3" s="584"/>
      <c r="X3" s="436"/>
    </row>
    <row r="4" spans="2:25" ht="25" customHeight="1">
      <c r="B4" s="558" t="s">
        <v>363</v>
      </c>
      <c r="C4" s="434"/>
      <c r="G4" s="427"/>
      <c r="I4" s="587" t="str">
        <f>説明等!C4</f>
        <v>令和７年度</v>
      </c>
      <c r="J4" s="425"/>
      <c r="K4" s="425"/>
      <c r="L4" s="490" t="s">
        <v>728</v>
      </c>
      <c r="M4" s="1396">
        <f>説明等!C5</f>
        <v>0</v>
      </c>
      <c r="N4" s="1396"/>
      <c r="O4" s="1396"/>
      <c r="P4" s="1396"/>
      <c r="Q4" s="1396"/>
      <c r="R4" s="584"/>
      <c r="S4" s="491"/>
      <c r="T4" s="491"/>
      <c r="U4" s="491"/>
      <c r="V4" s="491"/>
      <c r="W4" s="491"/>
    </row>
    <row r="5" spans="2:25" ht="69.5" customHeight="1">
      <c r="B5" s="745" t="s">
        <v>368</v>
      </c>
      <c r="C5" s="1194"/>
      <c r="D5" s="1377"/>
      <c r="E5" s="1377"/>
      <c r="F5" s="1377"/>
      <c r="G5" s="1377"/>
      <c r="H5" s="1377"/>
      <c r="I5" s="1377"/>
      <c r="J5" s="1377"/>
      <c r="K5" s="1377"/>
      <c r="L5" s="1377"/>
      <c r="M5" s="1377"/>
      <c r="N5" s="1195"/>
      <c r="O5" s="779"/>
      <c r="P5" s="777"/>
      <c r="Q5" s="743"/>
      <c r="R5" s="491"/>
      <c r="S5" s="491"/>
      <c r="T5" s="491"/>
      <c r="U5" s="491"/>
      <c r="V5" s="491"/>
      <c r="W5" s="491"/>
    </row>
    <row r="6" spans="2:25" ht="80" customHeight="1">
      <c r="B6" s="746" t="s">
        <v>369</v>
      </c>
      <c r="C6" s="1399"/>
      <c r="D6" s="1400"/>
      <c r="E6" s="1400"/>
      <c r="F6" s="1400"/>
      <c r="G6" s="1400"/>
      <c r="H6" s="1400"/>
      <c r="I6" s="1400"/>
      <c r="J6" s="1400"/>
      <c r="K6" s="1400"/>
      <c r="L6" s="1400"/>
      <c r="M6" s="1400"/>
      <c r="N6" s="1400"/>
      <c r="O6" s="780"/>
      <c r="P6" s="778"/>
      <c r="Q6" s="744"/>
      <c r="R6" s="491"/>
      <c r="S6" s="491"/>
      <c r="T6" s="491"/>
      <c r="U6" s="491"/>
      <c r="V6" s="491"/>
      <c r="W6" s="491"/>
    </row>
    <row r="7" spans="2:25" ht="81" customHeight="1">
      <c r="B7" s="738" t="s">
        <v>764</v>
      </c>
      <c r="C7" s="1194"/>
      <c r="D7" s="1377"/>
      <c r="E7" s="1377"/>
      <c r="F7" s="1377"/>
      <c r="G7" s="1377"/>
      <c r="H7" s="1377"/>
      <c r="I7" s="1377"/>
      <c r="J7" s="1377"/>
      <c r="K7" s="1377"/>
      <c r="L7" s="1377"/>
      <c r="M7" s="1377"/>
      <c r="N7" s="1377"/>
      <c r="O7" s="779"/>
      <c r="P7" s="777"/>
      <c r="Q7" s="743"/>
      <c r="R7" s="584"/>
      <c r="S7" s="491"/>
      <c r="T7" s="491"/>
      <c r="U7" s="491"/>
      <c r="V7" s="491"/>
      <c r="W7" s="491"/>
    </row>
    <row r="8" spans="2:25" ht="29" customHeight="1">
      <c r="B8" s="558"/>
      <c r="O8" s="526"/>
      <c r="P8" s="526"/>
      <c r="R8" s="491"/>
      <c r="S8" s="491"/>
      <c r="T8" s="491"/>
      <c r="U8" s="491"/>
      <c r="V8" s="491"/>
      <c r="W8" s="491"/>
    </row>
    <row r="9" spans="2:25" ht="53" customHeight="1" thickBot="1">
      <c r="B9" s="588" t="s">
        <v>211</v>
      </c>
      <c r="C9" s="589" t="s">
        <v>337</v>
      </c>
      <c r="D9" s="589" t="s">
        <v>238</v>
      </c>
      <c r="E9" s="589" t="s">
        <v>239</v>
      </c>
      <c r="F9" s="590" t="s">
        <v>240</v>
      </c>
      <c r="G9" s="590" t="s">
        <v>338</v>
      </c>
      <c r="H9" s="591" t="s">
        <v>241</v>
      </c>
      <c r="I9" s="591" t="s">
        <v>461</v>
      </c>
      <c r="J9" s="590" t="s">
        <v>339</v>
      </c>
      <c r="K9" s="590" t="s">
        <v>943</v>
      </c>
      <c r="L9" s="1365" t="s">
        <v>242</v>
      </c>
      <c r="M9" s="1365"/>
      <c r="N9" s="1365"/>
      <c r="O9" s="1387" t="s">
        <v>243</v>
      </c>
      <c r="P9" s="1388"/>
      <c r="Q9" s="1388"/>
      <c r="R9" s="1388"/>
      <c r="S9" s="1388"/>
      <c r="T9" s="1388"/>
      <c r="U9" s="1388"/>
      <c r="V9" s="1389"/>
      <c r="W9" s="566" t="s">
        <v>944</v>
      </c>
    </row>
    <row r="10" spans="2:25" ht="30" customHeight="1" thickTop="1">
      <c r="B10" s="59"/>
      <c r="C10" s="56"/>
      <c r="D10" s="282"/>
      <c r="E10" s="282"/>
      <c r="F10" s="282"/>
      <c r="G10" s="56"/>
      <c r="H10" s="56"/>
      <c r="I10" s="56"/>
      <c r="J10" s="60"/>
      <c r="K10" s="60"/>
      <c r="L10" s="170"/>
      <c r="M10" s="60"/>
      <c r="N10" s="569" t="s">
        <v>83</v>
      </c>
      <c r="O10" s="571" t="s">
        <v>244</v>
      </c>
      <c r="P10" s="62"/>
      <c r="Q10" s="569" t="s">
        <v>245</v>
      </c>
      <c r="R10" s="570" t="s">
        <v>246</v>
      </c>
      <c r="S10" s="64"/>
      <c r="T10" s="592" t="s">
        <v>247</v>
      </c>
      <c r="U10" s="593" t="str">
        <f t="shared" ref="U10:U19" si="0">IF(B10="","",P10*S10)</f>
        <v/>
      </c>
      <c r="V10" s="594" t="s">
        <v>245</v>
      </c>
      <c r="W10" s="789"/>
      <c r="X10" s="557"/>
    </row>
    <row r="11" spans="2:25" ht="30" customHeight="1">
      <c r="B11" s="55"/>
      <c r="C11" s="57"/>
      <c r="D11" s="282"/>
      <c r="E11" s="282"/>
      <c r="F11" s="282"/>
      <c r="G11" s="56"/>
      <c r="H11" s="56"/>
      <c r="I11" s="56"/>
      <c r="J11" s="60"/>
      <c r="K11" s="60"/>
      <c r="L11" s="170"/>
      <c r="M11" s="61"/>
      <c r="N11" s="428" t="s">
        <v>83</v>
      </c>
      <c r="O11" s="432" t="s">
        <v>244</v>
      </c>
      <c r="P11" s="63"/>
      <c r="Q11" s="428" t="s">
        <v>245</v>
      </c>
      <c r="R11" s="570" t="s">
        <v>246</v>
      </c>
      <c r="S11" s="65"/>
      <c r="T11" s="595" t="s">
        <v>247</v>
      </c>
      <c r="U11" s="432" t="str">
        <f t="shared" si="0"/>
        <v/>
      </c>
      <c r="V11" s="428" t="s">
        <v>245</v>
      </c>
      <c r="W11" s="790"/>
      <c r="X11" s="557"/>
    </row>
    <row r="12" spans="2:25" ht="30" customHeight="1">
      <c r="B12" s="55"/>
      <c r="C12" s="57"/>
      <c r="D12" s="282"/>
      <c r="E12" s="282"/>
      <c r="F12" s="282"/>
      <c r="G12" s="56"/>
      <c r="H12" s="56"/>
      <c r="I12" s="56"/>
      <c r="J12" s="60"/>
      <c r="K12" s="60"/>
      <c r="L12" s="170"/>
      <c r="M12" s="61"/>
      <c r="N12" s="428" t="s">
        <v>83</v>
      </c>
      <c r="O12" s="432" t="s">
        <v>244</v>
      </c>
      <c r="P12" s="63"/>
      <c r="Q12" s="428" t="s">
        <v>245</v>
      </c>
      <c r="R12" s="570" t="s">
        <v>246</v>
      </c>
      <c r="S12" s="65"/>
      <c r="T12" s="595" t="s">
        <v>247</v>
      </c>
      <c r="U12" s="432" t="str">
        <f t="shared" si="0"/>
        <v/>
      </c>
      <c r="V12" s="428" t="s">
        <v>245</v>
      </c>
      <c r="W12" s="791"/>
      <c r="X12" s="557"/>
    </row>
    <row r="13" spans="2:25" ht="30" customHeight="1">
      <c r="B13" s="55"/>
      <c r="C13" s="57"/>
      <c r="D13" s="282"/>
      <c r="E13" s="282"/>
      <c r="F13" s="282"/>
      <c r="G13" s="56"/>
      <c r="H13" s="56"/>
      <c r="I13" s="56"/>
      <c r="J13" s="60"/>
      <c r="K13" s="60"/>
      <c r="L13" s="170"/>
      <c r="M13" s="61"/>
      <c r="N13" s="428" t="s">
        <v>83</v>
      </c>
      <c r="O13" s="432" t="s">
        <v>244</v>
      </c>
      <c r="P13" s="63"/>
      <c r="Q13" s="428" t="s">
        <v>245</v>
      </c>
      <c r="R13" s="570" t="s">
        <v>246</v>
      </c>
      <c r="S13" s="65"/>
      <c r="T13" s="595" t="s">
        <v>247</v>
      </c>
      <c r="U13" s="432" t="str">
        <f t="shared" si="0"/>
        <v/>
      </c>
      <c r="V13" s="428" t="s">
        <v>245</v>
      </c>
      <c r="W13" s="790"/>
      <c r="X13" s="557"/>
    </row>
    <row r="14" spans="2:25" ht="30" customHeight="1" thickBot="1">
      <c r="B14" s="55"/>
      <c r="C14" s="57"/>
      <c r="D14" s="282"/>
      <c r="E14" s="282"/>
      <c r="F14" s="282"/>
      <c r="G14" s="56"/>
      <c r="H14" s="56"/>
      <c r="I14" s="56"/>
      <c r="J14" s="60"/>
      <c r="K14" s="60"/>
      <c r="L14" s="170"/>
      <c r="M14" s="61"/>
      <c r="N14" s="428" t="s">
        <v>83</v>
      </c>
      <c r="O14" s="432" t="s">
        <v>244</v>
      </c>
      <c r="P14" s="63"/>
      <c r="Q14" s="428" t="s">
        <v>245</v>
      </c>
      <c r="R14" s="570" t="s">
        <v>246</v>
      </c>
      <c r="S14" s="65"/>
      <c r="T14" s="595" t="s">
        <v>247</v>
      </c>
      <c r="U14" s="432" t="str">
        <f t="shared" si="0"/>
        <v/>
      </c>
      <c r="V14" s="428" t="s">
        <v>245</v>
      </c>
      <c r="W14" s="790"/>
      <c r="X14" s="557"/>
    </row>
    <row r="15" spans="2:25" ht="30" customHeight="1" thickBot="1">
      <c r="B15" s="55"/>
      <c r="C15" s="57"/>
      <c r="D15" s="282"/>
      <c r="E15" s="282"/>
      <c r="F15" s="282"/>
      <c r="G15" s="56"/>
      <c r="H15" s="56"/>
      <c r="I15" s="56"/>
      <c r="J15" s="60"/>
      <c r="K15" s="60"/>
      <c r="L15" s="170"/>
      <c r="M15" s="61"/>
      <c r="N15" s="428" t="s">
        <v>83</v>
      </c>
      <c r="O15" s="432" t="s">
        <v>244</v>
      </c>
      <c r="P15" s="63"/>
      <c r="Q15" s="428" t="s">
        <v>245</v>
      </c>
      <c r="R15" s="570" t="s">
        <v>246</v>
      </c>
      <c r="S15" s="65"/>
      <c r="T15" s="595" t="s">
        <v>247</v>
      </c>
      <c r="U15" s="432" t="str">
        <f t="shared" si="0"/>
        <v/>
      </c>
      <c r="V15" s="428" t="s">
        <v>245</v>
      </c>
      <c r="W15" s="790"/>
      <c r="X15" s="557"/>
      <c r="Y15" s="547"/>
    </row>
    <row r="16" spans="2:25" ht="30" customHeight="1">
      <c r="B16" s="55"/>
      <c r="C16" s="57"/>
      <c r="D16" s="282"/>
      <c r="E16" s="282"/>
      <c r="F16" s="282"/>
      <c r="G16" s="56"/>
      <c r="H16" s="56"/>
      <c r="I16" s="56"/>
      <c r="J16" s="60"/>
      <c r="K16" s="60"/>
      <c r="L16" s="170"/>
      <c r="M16" s="61"/>
      <c r="N16" s="428" t="s">
        <v>83</v>
      </c>
      <c r="O16" s="432" t="s">
        <v>244</v>
      </c>
      <c r="P16" s="63"/>
      <c r="Q16" s="428" t="s">
        <v>245</v>
      </c>
      <c r="R16" s="570" t="s">
        <v>246</v>
      </c>
      <c r="S16" s="65"/>
      <c r="T16" s="595" t="s">
        <v>247</v>
      </c>
      <c r="U16" s="432" t="str">
        <f t="shared" si="0"/>
        <v/>
      </c>
      <c r="V16" s="428" t="s">
        <v>245</v>
      </c>
      <c r="W16" s="791"/>
      <c r="X16" s="794"/>
    </row>
    <row r="17" spans="2:27" ht="30" customHeight="1">
      <c r="B17" s="55"/>
      <c r="C17" s="57"/>
      <c r="D17" s="282"/>
      <c r="E17" s="282"/>
      <c r="F17" s="282"/>
      <c r="G17" s="56"/>
      <c r="H17" s="56"/>
      <c r="I17" s="56"/>
      <c r="J17" s="60"/>
      <c r="K17" s="60"/>
      <c r="L17" s="170"/>
      <c r="M17" s="61"/>
      <c r="N17" s="428" t="s">
        <v>83</v>
      </c>
      <c r="O17" s="432" t="s">
        <v>244</v>
      </c>
      <c r="P17" s="63"/>
      <c r="Q17" s="428" t="s">
        <v>245</v>
      </c>
      <c r="R17" s="570" t="s">
        <v>246</v>
      </c>
      <c r="S17" s="65"/>
      <c r="T17" s="595" t="s">
        <v>247</v>
      </c>
      <c r="U17" s="432" t="str">
        <f t="shared" si="0"/>
        <v/>
      </c>
      <c r="V17" s="428" t="s">
        <v>245</v>
      </c>
      <c r="W17" s="790"/>
      <c r="X17" s="794"/>
    </row>
    <row r="18" spans="2:27" ht="30" customHeight="1">
      <c r="B18" s="55"/>
      <c r="C18" s="57"/>
      <c r="D18" s="282"/>
      <c r="E18" s="282"/>
      <c r="F18" s="282"/>
      <c r="G18" s="56"/>
      <c r="H18" s="56"/>
      <c r="I18" s="56"/>
      <c r="J18" s="60"/>
      <c r="K18" s="60"/>
      <c r="L18" s="170"/>
      <c r="M18" s="61"/>
      <c r="N18" s="428" t="s">
        <v>83</v>
      </c>
      <c r="O18" s="432" t="s">
        <v>244</v>
      </c>
      <c r="P18" s="63"/>
      <c r="Q18" s="428" t="s">
        <v>245</v>
      </c>
      <c r="R18" s="570" t="s">
        <v>246</v>
      </c>
      <c r="S18" s="65"/>
      <c r="T18" s="595" t="s">
        <v>247</v>
      </c>
      <c r="U18" s="432" t="str">
        <f t="shared" si="0"/>
        <v/>
      </c>
      <c r="V18" s="428" t="s">
        <v>245</v>
      </c>
      <c r="W18" s="791"/>
      <c r="X18" s="557"/>
    </row>
    <row r="19" spans="2:27" ht="30" customHeight="1" thickBot="1">
      <c r="B19" s="55"/>
      <c r="C19" s="57"/>
      <c r="D19" s="282"/>
      <c r="E19" s="281"/>
      <c r="F19" s="281"/>
      <c r="G19" s="57"/>
      <c r="H19" s="57"/>
      <c r="I19" s="57"/>
      <c r="J19" s="61"/>
      <c r="K19" s="60"/>
      <c r="L19" s="170"/>
      <c r="M19" s="61"/>
      <c r="N19" s="428" t="s">
        <v>83</v>
      </c>
      <c r="O19" s="432" t="s">
        <v>244</v>
      </c>
      <c r="P19" s="63"/>
      <c r="Q19" s="428" t="s">
        <v>245</v>
      </c>
      <c r="R19" s="572" t="s">
        <v>246</v>
      </c>
      <c r="S19" s="65"/>
      <c r="T19" s="595" t="s">
        <v>247</v>
      </c>
      <c r="U19" s="725" t="str">
        <f t="shared" si="0"/>
        <v/>
      </c>
      <c r="V19" s="693" t="s">
        <v>245</v>
      </c>
      <c r="W19" s="792"/>
      <c r="X19" s="557"/>
    </row>
    <row r="20" spans="2:27" s="695" customFormat="1" ht="30" customHeight="1" thickBot="1">
      <c r="B20" s="781"/>
      <c r="C20" s="782"/>
      <c r="D20" s="783"/>
      <c r="E20" s="783"/>
      <c r="F20" s="783"/>
      <c r="G20" s="782"/>
      <c r="H20" s="782"/>
      <c r="I20" s="782"/>
      <c r="J20" s="787">
        <f>SUM(J10:J19)</f>
        <v>0</v>
      </c>
      <c r="K20" s="837" t="e">
        <f>AVERAGE(K10:K19)</f>
        <v>#DIV/0!</v>
      </c>
      <c r="L20" s="785"/>
      <c r="M20" s="784"/>
      <c r="N20" s="769"/>
      <c r="O20" s="577"/>
      <c r="P20" s="786"/>
      <c r="Q20" s="769"/>
      <c r="R20" s="1378" t="s">
        <v>342</v>
      </c>
      <c r="S20" s="1379"/>
      <c r="T20" s="1380"/>
      <c r="U20" s="1294">
        <f>IF(D32="〇", MIN(J20, C32),IF(D33="〇", MIN(J20, C33),IF(D34="〇", MIN(J20, C34),IF(D35="〇", MIN(J20, C35), ""))))</f>
        <v>0</v>
      </c>
      <c r="V20" s="1381"/>
      <c r="W20" s="1382"/>
      <c r="X20" s="557"/>
    </row>
    <row r="21" spans="2:27" ht="31" customHeight="1" thickBot="1">
      <c r="B21" s="553" t="s">
        <v>248</v>
      </c>
      <c r="S21" s="1393"/>
      <c r="T21" s="1394"/>
      <c r="U21" s="1395"/>
      <c r="V21" s="1397"/>
      <c r="W21" s="1397"/>
      <c r="X21" s="788"/>
      <c r="Y21" s="524"/>
      <c r="Z21" s="524"/>
      <c r="AA21" s="547"/>
    </row>
    <row r="22" spans="2:27" ht="13.75" customHeight="1">
      <c r="B22" s="423" t="s">
        <v>341</v>
      </c>
      <c r="S22" s="1390"/>
      <c r="T22" s="1390"/>
      <c r="U22" s="1390"/>
      <c r="V22" s="1398"/>
      <c r="W22" s="1398"/>
      <c r="X22" s="776"/>
    </row>
    <row r="23" spans="2:27" ht="13.5" customHeight="1">
      <c r="B23" s="423" t="s">
        <v>340</v>
      </c>
      <c r="R23" s="433"/>
      <c r="S23" s="596"/>
      <c r="T23" s="775"/>
      <c r="U23" s="775"/>
      <c r="V23" s="775"/>
      <c r="W23" s="775"/>
      <c r="X23" s="767"/>
    </row>
    <row r="24" spans="2:27">
      <c r="B24" s="423" t="s">
        <v>249</v>
      </c>
      <c r="Q24" s="1392"/>
      <c r="R24" s="1392"/>
      <c r="S24" s="1392"/>
      <c r="T24" s="1392"/>
      <c r="U24" s="1391"/>
      <c r="V24" s="1391"/>
      <c r="W24" s="1391"/>
    </row>
    <row r="25" spans="2:27">
      <c r="B25" s="423" t="s">
        <v>250</v>
      </c>
      <c r="T25" s="1385"/>
      <c r="U25" s="1386"/>
      <c r="V25" s="1386"/>
      <c r="W25" s="1386"/>
    </row>
    <row r="26" spans="2:27">
      <c r="B26" s="423" t="s">
        <v>251</v>
      </c>
    </row>
    <row r="27" spans="2:27">
      <c r="B27" s="423" t="s">
        <v>252</v>
      </c>
    </row>
    <row r="28" spans="2:27" s="695" customFormat="1"/>
    <row r="30" spans="2:27" ht="13.5" thickBot="1">
      <c r="B30" s="695" t="s">
        <v>936</v>
      </c>
    </row>
    <row r="31" spans="2:27">
      <c r="B31" s="432" t="s">
        <v>937</v>
      </c>
      <c r="C31" s="768" t="s">
        <v>941</v>
      </c>
      <c r="D31" s="1383" t="s">
        <v>946</v>
      </c>
      <c r="E31" s="1384"/>
    </row>
    <row r="32" spans="2:27">
      <c r="B32" s="432" t="s">
        <v>938</v>
      </c>
      <c r="C32" s="793">
        <v>1953000</v>
      </c>
      <c r="D32" s="1371"/>
      <c r="E32" s="1372"/>
    </row>
    <row r="33" spans="2:5">
      <c r="B33" s="432" t="s">
        <v>939</v>
      </c>
      <c r="C33" s="793">
        <v>2441000</v>
      </c>
      <c r="D33" s="1373"/>
      <c r="E33" s="1374"/>
    </row>
    <row r="34" spans="2:5">
      <c r="B34" s="432" t="s">
        <v>940</v>
      </c>
      <c r="C34" s="793">
        <v>3255000</v>
      </c>
      <c r="D34" s="1373" t="s">
        <v>945</v>
      </c>
      <c r="E34" s="1374"/>
    </row>
    <row r="35" spans="2:5" ht="31" customHeight="1" thickBot="1">
      <c r="B35" s="774" t="s">
        <v>968</v>
      </c>
      <c r="C35" s="793">
        <v>2441000</v>
      </c>
      <c r="D35" s="1375"/>
      <c r="E35" s="1376"/>
    </row>
    <row r="36" spans="2:5" ht="16.5">
      <c r="B36" s="795" t="s">
        <v>942</v>
      </c>
    </row>
    <row r="37" spans="2:5" ht="16.5">
      <c r="B37" s="796" t="s">
        <v>947</v>
      </c>
    </row>
  </sheetData>
  <sheetProtection sheet="1" selectLockedCells="1"/>
  <mergeCells count="21">
    <mergeCell ref="R20:T20"/>
    <mergeCell ref="U20:W20"/>
    <mergeCell ref="D31:E31"/>
    <mergeCell ref="T25:W25"/>
    <mergeCell ref="R2:W2"/>
    <mergeCell ref="L9:N9"/>
    <mergeCell ref="O9:V9"/>
    <mergeCell ref="S22:U22"/>
    <mergeCell ref="U24:W24"/>
    <mergeCell ref="Q24:T24"/>
    <mergeCell ref="S21:U21"/>
    <mergeCell ref="M4:Q4"/>
    <mergeCell ref="V21:W21"/>
    <mergeCell ref="V22:W22"/>
    <mergeCell ref="C5:N5"/>
    <mergeCell ref="C6:N6"/>
    <mergeCell ref="D32:E32"/>
    <mergeCell ref="D33:E33"/>
    <mergeCell ref="D34:E34"/>
    <mergeCell ref="D35:E35"/>
    <mergeCell ref="C7:N7"/>
  </mergeCells>
  <phoneticPr fontId="2"/>
  <dataValidations count="5">
    <dataValidation type="list" allowBlank="1" showInputMessage="1" showErrorMessage="1" sqref="E10:E20">
      <formula1>"修了,未修了"</formula1>
    </dataValidation>
    <dataValidation type="list" allowBlank="1" showInputMessage="1" showErrorMessage="1" sqref="F10:F20">
      <formula1>"受講済,未受講"</formula1>
    </dataValidation>
    <dataValidation type="list" allowBlank="1" showInputMessage="1" showErrorMessage="1" sqref="L10:L20">
      <formula1>"時給,月給"</formula1>
    </dataValidation>
    <dataValidation type="list" allowBlank="1" showInputMessage="1" showErrorMessage="1" sqref="D10:D20">
      <formula1>"有,無"</formula1>
    </dataValidation>
    <dataValidation type="list" allowBlank="1" showInputMessage="1" showErrorMessage="1" sqref="W10:W19 D32:D35">
      <formula1>"〇"</formula1>
    </dataValidation>
  </dataValidations>
  <pageMargins left="0.31496062992125984" right="0.31496062992125984" top="0.74803149606299213" bottom="0.74803149606299213" header="0.31496062992125984" footer="0.31496062992125984"/>
  <pageSetup paperSize="9" scale="63" orientation="landscape" r:id="rId1"/>
  <colBreaks count="1" manualBreakCount="1">
    <brk id="23" max="1048575" man="1"/>
  </col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88"/>
  <sheetViews>
    <sheetView zoomScale="70" zoomScaleNormal="70" workbookViewId="0">
      <selection activeCell="I13" sqref="I13"/>
    </sheetView>
  </sheetViews>
  <sheetFormatPr defaultRowHeight="13"/>
  <cols>
    <col min="1" max="1" width="0.90625" style="423" customWidth="1"/>
    <col min="2" max="2" width="22.08984375" style="423" customWidth="1"/>
    <col min="3" max="3" width="1.90625" style="423" customWidth="1"/>
    <col min="4" max="4" width="1.6328125" style="423" customWidth="1"/>
    <col min="5" max="5" width="1.90625" style="423" customWidth="1"/>
    <col min="6" max="6" width="31.81640625" style="423" customWidth="1"/>
    <col min="7" max="7" width="25.1796875" style="423" customWidth="1"/>
    <col min="8" max="8" width="24.90625" style="423" customWidth="1"/>
    <col min="9" max="9" width="25.36328125" style="491" customWidth="1"/>
    <col min="10" max="10" width="16.453125" style="423" customWidth="1"/>
    <col min="11" max="12" width="9" style="423" customWidth="1"/>
    <col min="13" max="13" width="5.36328125" style="423" customWidth="1"/>
    <col min="14" max="14" width="14.36328125" style="423" customWidth="1"/>
    <col min="15" max="15" width="5.08984375" style="423" bestFit="1" customWidth="1"/>
    <col min="16" max="16" width="16.08984375" style="423" customWidth="1"/>
    <col min="17" max="17" width="5.08984375" style="423" customWidth="1"/>
    <col min="18" max="18" width="16.08984375" style="423" bestFit="1" customWidth="1"/>
    <col min="19" max="19" width="15.6328125" style="423" customWidth="1"/>
    <col min="20" max="20" width="13.08984375" style="423" customWidth="1"/>
    <col min="21" max="21" width="15.54296875" style="423" customWidth="1"/>
    <col min="22" max="22" width="6" style="423" customWidth="1"/>
    <col min="23" max="16384" width="8.7265625" style="423"/>
  </cols>
  <sheetData>
    <row r="1" spans="2:22" ht="9.75" customHeight="1">
      <c r="B1" s="1401" t="s">
        <v>565</v>
      </c>
      <c r="C1" s="1402"/>
      <c r="D1" s="1402"/>
      <c r="E1" s="1402"/>
      <c r="F1" s="1402"/>
      <c r="G1" s="1402"/>
      <c r="H1" s="1402"/>
      <c r="I1" s="1402"/>
      <c r="J1" s="1402"/>
      <c r="K1" s="1403"/>
      <c r="L1" s="597"/>
    </row>
    <row r="2" spans="2:22" ht="13.5" customHeight="1">
      <c r="B2" s="1404"/>
      <c r="C2" s="1405"/>
      <c r="D2" s="1405"/>
      <c r="E2" s="1405"/>
      <c r="F2" s="1405"/>
      <c r="G2" s="1405"/>
      <c r="H2" s="1405"/>
      <c r="I2" s="1405"/>
      <c r="J2" s="1405"/>
      <c r="K2" s="1406"/>
      <c r="L2" s="597"/>
      <c r="S2" s="423" t="s">
        <v>253</v>
      </c>
    </row>
    <row r="3" spans="2:22">
      <c r="S3" s="428" t="s">
        <v>254</v>
      </c>
      <c r="T3" s="598">
        <v>8190</v>
      </c>
    </row>
    <row r="4" spans="2:22" ht="21" customHeight="1">
      <c r="B4" s="599" t="s">
        <v>624</v>
      </c>
      <c r="D4" s="434"/>
    </row>
    <row r="5" spans="2:22" ht="21" customHeight="1">
      <c r="B5" s="599" t="s">
        <v>622</v>
      </c>
      <c r="R5" s="561" t="str">
        <f>説明等!C4</f>
        <v>令和７年度</v>
      </c>
      <c r="S5" s="600" t="s">
        <v>728</v>
      </c>
      <c r="T5" s="1407">
        <f>説明等!C5</f>
        <v>0</v>
      </c>
      <c r="U5" s="1407"/>
    </row>
    <row r="6" spans="2:22" ht="21" customHeight="1">
      <c r="B6" s="599" t="s">
        <v>623</v>
      </c>
      <c r="S6" s="436"/>
      <c r="T6" s="584"/>
      <c r="U6" s="584"/>
    </row>
    <row r="7" spans="2:22" ht="16.5" customHeight="1">
      <c r="B7" s="558"/>
      <c r="S7" s="436"/>
      <c r="T7" s="584"/>
      <c r="U7" s="584"/>
    </row>
    <row r="8" spans="2:22" ht="15.75" customHeight="1" thickBot="1">
      <c r="F8" s="507" t="s">
        <v>255</v>
      </c>
      <c r="G8" s="507"/>
      <c r="H8" s="507" t="s">
        <v>255</v>
      </c>
      <c r="I8" s="601"/>
    </row>
    <row r="9" spans="2:22" ht="31.5" customHeight="1">
      <c r="B9" s="602" t="s">
        <v>256</v>
      </c>
      <c r="F9" s="1408" t="s">
        <v>743</v>
      </c>
      <c r="G9" s="1307" t="s">
        <v>742</v>
      </c>
      <c r="H9" s="1185" t="s">
        <v>258</v>
      </c>
      <c r="I9" s="1236" t="s">
        <v>259</v>
      </c>
      <c r="J9" s="1409" t="s">
        <v>260</v>
      </c>
      <c r="K9" s="1409" t="s">
        <v>261</v>
      </c>
      <c r="L9" s="1411" t="s">
        <v>737</v>
      </c>
      <c r="M9" s="1411" t="s">
        <v>262</v>
      </c>
      <c r="N9" s="1411" t="s">
        <v>263</v>
      </c>
      <c r="O9" s="1413" t="s">
        <v>264</v>
      </c>
      <c r="P9" s="1411" t="s">
        <v>265</v>
      </c>
      <c r="Q9" s="1411" t="s">
        <v>266</v>
      </c>
      <c r="R9" s="1416" t="s">
        <v>267</v>
      </c>
      <c r="S9" s="1418" t="s">
        <v>268</v>
      </c>
      <c r="T9" s="1418" t="s">
        <v>216</v>
      </c>
      <c r="U9" s="1414" t="s">
        <v>269</v>
      </c>
      <c r="V9" s="1415" t="s">
        <v>270</v>
      </c>
    </row>
    <row r="10" spans="2:22" ht="31.5" customHeight="1">
      <c r="B10" s="603" t="s">
        <v>271</v>
      </c>
      <c r="C10" s="557">
        <f>IF(B10="有",1,0)</f>
        <v>1</v>
      </c>
      <c r="F10" s="1408"/>
      <c r="G10" s="1309"/>
      <c r="H10" s="1408"/>
      <c r="I10" s="1308"/>
      <c r="J10" s="1410"/>
      <c r="K10" s="1410"/>
      <c r="L10" s="1412"/>
      <c r="M10" s="1412"/>
      <c r="N10" s="1412"/>
      <c r="O10" s="1414"/>
      <c r="P10" s="1412"/>
      <c r="Q10" s="1412"/>
      <c r="R10" s="1417"/>
      <c r="S10" s="1419"/>
      <c r="T10" s="1419"/>
      <c r="U10" s="1414"/>
      <c r="V10" s="1211"/>
    </row>
    <row r="11" spans="2:22" ht="31.5" customHeight="1">
      <c r="B11" s="604" t="s">
        <v>272</v>
      </c>
      <c r="D11" s="1310">
        <v>1</v>
      </c>
      <c r="E11" s="1211"/>
      <c r="F11" s="750"/>
      <c r="G11" s="66"/>
      <c r="H11" s="66"/>
      <c r="I11" s="236"/>
      <c r="J11" s="185"/>
      <c r="K11" s="222"/>
      <c r="L11" s="605" t="str">
        <f>IF(F11="②その他", MIN(K11, 11000), IF(F11="①エキスパート（キャリアアップ）研修", MIN(K11, 14000), ""))</f>
        <v/>
      </c>
      <c r="M11" s="145"/>
      <c r="N11" s="145"/>
      <c r="O11" s="144"/>
      <c r="P11" s="705"/>
      <c r="Q11" s="705"/>
      <c r="R11" s="69"/>
      <c r="S11" s="606">
        <f>IF(M11="",0,($T$3*Q11))</f>
        <v>0</v>
      </c>
      <c r="T11" s="606">
        <f>IF(V11="",0,MIN(R11,S11))</f>
        <v>0</v>
      </c>
      <c r="U11" s="55"/>
      <c r="V11" s="816"/>
    </row>
    <row r="12" spans="2:22" ht="31.5" customHeight="1">
      <c r="B12" s="607"/>
      <c r="D12" s="1310">
        <v>2</v>
      </c>
      <c r="E12" s="1211"/>
      <c r="F12" s="750"/>
      <c r="G12" s="66"/>
      <c r="H12" s="66"/>
      <c r="I12" s="237"/>
      <c r="J12" s="185"/>
      <c r="K12" s="222"/>
      <c r="L12" s="605" t="str">
        <f t="shared" ref="L12:L32" si="0">IF(F12="②その他", MIN(K12, 11000), IF(F12="①エキスパート（キャリアアップ）研修", MIN(K12, 14000), ""))</f>
        <v/>
      </c>
      <c r="M12" s="145"/>
      <c r="N12" s="145"/>
      <c r="O12" s="144"/>
      <c r="P12" s="705"/>
      <c r="Q12" s="705"/>
      <c r="R12" s="69"/>
      <c r="S12" s="606">
        <f t="shared" ref="S12:S32" si="1">IF(M12="",0,($T$3*Q12))</f>
        <v>0</v>
      </c>
      <c r="T12" s="606">
        <f t="shared" ref="T12:T32" si="2">IF(V12="",0,MIN(R12,S12))</f>
        <v>0</v>
      </c>
      <c r="U12" s="55"/>
      <c r="V12" s="816"/>
    </row>
    <row r="13" spans="2:22" ht="31.5" customHeight="1">
      <c r="B13" s="604" t="s">
        <v>273</v>
      </c>
      <c r="D13" s="1310">
        <v>3</v>
      </c>
      <c r="E13" s="1211"/>
      <c r="F13" s="750"/>
      <c r="G13" s="66"/>
      <c r="H13" s="66"/>
      <c r="I13" s="237"/>
      <c r="J13" s="185"/>
      <c r="K13" s="222"/>
      <c r="L13" s="605" t="str">
        <f t="shared" si="0"/>
        <v/>
      </c>
      <c r="M13" s="145"/>
      <c r="N13" s="145"/>
      <c r="O13" s="144"/>
      <c r="P13" s="705"/>
      <c r="Q13" s="705"/>
      <c r="R13" s="69"/>
      <c r="S13" s="606">
        <f t="shared" si="1"/>
        <v>0</v>
      </c>
      <c r="T13" s="606">
        <f t="shared" si="2"/>
        <v>0</v>
      </c>
      <c r="U13" s="55"/>
      <c r="V13" s="816"/>
    </row>
    <row r="14" spans="2:22" ht="31.5" customHeight="1" thickBot="1">
      <c r="B14" s="608">
        <f>C10+B12</f>
        <v>1</v>
      </c>
      <c r="D14" s="1310">
        <v>4</v>
      </c>
      <c r="E14" s="1211"/>
      <c r="F14" s="750"/>
      <c r="G14" s="66"/>
      <c r="H14" s="66"/>
      <c r="I14" s="237"/>
      <c r="J14" s="185"/>
      <c r="K14" s="222"/>
      <c r="L14" s="605" t="str">
        <f t="shared" si="0"/>
        <v/>
      </c>
      <c r="M14" s="145"/>
      <c r="N14" s="145"/>
      <c r="O14" s="144"/>
      <c r="P14" s="705"/>
      <c r="Q14" s="705"/>
      <c r="R14" s="69"/>
      <c r="S14" s="606">
        <f t="shared" si="1"/>
        <v>0</v>
      </c>
      <c r="T14" s="606">
        <f t="shared" si="2"/>
        <v>0</v>
      </c>
      <c r="U14" s="55"/>
      <c r="V14" s="816"/>
    </row>
    <row r="15" spans="2:22" ht="31.5" customHeight="1" thickBot="1">
      <c r="B15" s="609"/>
      <c r="D15" s="1310">
        <v>5</v>
      </c>
      <c r="E15" s="1211"/>
      <c r="F15" s="750"/>
      <c r="G15" s="66"/>
      <c r="H15" s="66"/>
      <c r="I15" s="237"/>
      <c r="J15" s="185"/>
      <c r="K15" s="222"/>
      <c r="L15" s="605" t="str">
        <f t="shared" si="0"/>
        <v/>
      </c>
      <c r="M15" s="145"/>
      <c r="N15" s="145"/>
      <c r="O15" s="144"/>
      <c r="P15" s="705"/>
      <c r="Q15" s="705"/>
      <c r="R15" s="69"/>
      <c r="S15" s="606">
        <f t="shared" si="1"/>
        <v>0</v>
      </c>
      <c r="T15" s="606">
        <f t="shared" si="2"/>
        <v>0</v>
      </c>
      <c r="U15" s="55"/>
      <c r="V15" s="816"/>
    </row>
    <row r="16" spans="2:22" ht="31.5" customHeight="1">
      <c r="B16" s="610" t="s">
        <v>274</v>
      </c>
      <c r="D16" s="1310">
        <v>6</v>
      </c>
      <c r="E16" s="1211"/>
      <c r="F16" s="750"/>
      <c r="G16" s="66"/>
      <c r="H16" s="66"/>
      <c r="I16" s="237"/>
      <c r="J16" s="185"/>
      <c r="K16" s="222"/>
      <c r="L16" s="605" t="str">
        <f t="shared" si="0"/>
        <v/>
      </c>
      <c r="M16" s="145"/>
      <c r="N16" s="145"/>
      <c r="O16" s="144"/>
      <c r="P16" s="705"/>
      <c r="Q16" s="705"/>
      <c r="R16" s="69"/>
      <c r="S16" s="606">
        <f t="shared" si="1"/>
        <v>0</v>
      </c>
      <c r="T16" s="606">
        <f t="shared" si="2"/>
        <v>0</v>
      </c>
      <c r="U16" s="55"/>
      <c r="V16" s="816"/>
    </row>
    <row r="17" spans="2:22" ht="31.5" customHeight="1" thickBot="1">
      <c r="B17" s="608">
        <f>B14*3</f>
        <v>3</v>
      </c>
      <c r="D17" s="1310">
        <v>7</v>
      </c>
      <c r="E17" s="1211"/>
      <c r="F17" s="750"/>
      <c r="G17" s="66"/>
      <c r="H17" s="66"/>
      <c r="I17" s="237"/>
      <c r="J17" s="185"/>
      <c r="K17" s="222"/>
      <c r="L17" s="605" t="str">
        <f t="shared" si="0"/>
        <v/>
      </c>
      <c r="M17" s="145"/>
      <c r="N17" s="145"/>
      <c r="O17" s="144"/>
      <c r="P17" s="705"/>
      <c r="Q17" s="705"/>
      <c r="R17" s="69"/>
      <c r="S17" s="606">
        <f t="shared" si="1"/>
        <v>0</v>
      </c>
      <c r="T17" s="606">
        <f t="shared" si="2"/>
        <v>0</v>
      </c>
      <c r="U17" s="55"/>
      <c r="V17" s="816"/>
    </row>
    <row r="18" spans="2:22" ht="31.5" customHeight="1" thickBot="1">
      <c r="D18" s="1310">
        <v>8</v>
      </c>
      <c r="E18" s="1211"/>
      <c r="F18" s="750"/>
      <c r="G18" s="66"/>
      <c r="H18" s="66"/>
      <c r="I18" s="237"/>
      <c r="J18" s="185"/>
      <c r="K18" s="222"/>
      <c r="L18" s="605" t="str">
        <f t="shared" si="0"/>
        <v/>
      </c>
      <c r="M18" s="145"/>
      <c r="N18" s="145"/>
      <c r="O18" s="144"/>
      <c r="P18" s="705"/>
      <c r="Q18" s="705"/>
      <c r="R18" s="69"/>
      <c r="S18" s="606">
        <f t="shared" si="1"/>
        <v>0</v>
      </c>
      <c r="T18" s="606">
        <f t="shared" si="2"/>
        <v>0</v>
      </c>
      <c r="U18" s="55"/>
      <c r="V18" s="816"/>
    </row>
    <row r="19" spans="2:22" ht="31.5" customHeight="1">
      <c r="B19" s="611" t="s">
        <v>275</v>
      </c>
      <c r="D19" s="1310">
        <v>9</v>
      </c>
      <c r="E19" s="1211"/>
      <c r="F19" s="750"/>
      <c r="G19" s="66"/>
      <c r="H19" s="66"/>
      <c r="I19" s="237"/>
      <c r="J19" s="185"/>
      <c r="K19" s="222"/>
      <c r="L19" s="605" t="str">
        <f t="shared" si="0"/>
        <v/>
      </c>
      <c r="M19" s="145"/>
      <c r="N19" s="145"/>
      <c r="O19" s="144"/>
      <c r="P19" s="705"/>
      <c r="Q19" s="705"/>
      <c r="R19" s="69"/>
      <c r="S19" s="606">
        <f t="shared" si="1"/>
        <v>0</v>
      </c>
      <c r="T19" s="606">
        <f t="shared" si="2"/>
        <v>0</v>
      </c>
      <c r="U19" s="55"/>
      <c r="V19" s="816"/>
    </row>
    <row r="20" spans="2:22" ht="31.5" customHeight="1" thickBot="1">
      <c r="B20" s="608">
        <f>Q33</f>
        <v>0</v>
      </c>
      <c r="D20" s="1310">
        <v>10</v>
      </c>
      <c r="E20" s="1211"/>
      <c r="F20" s="750"/>
      <c r="G20" s="66"/>
      <c r="H20" s="66"/>
      <c r="I20" s="237"/>
      <c r="J20" s="185"/>
      <c r="K20" s="222"/>
      <c r="L20" s="605" t="str">
        <f t="shared" si="0"/>
        <v/>
      </c>
      <c r="M20" s="145"/>
      <c r="N20" s="145"/>
      <c r="O20" s="144"/>
      <c r="P20" s="705"/>
      <c r="Q20" s="705"/>
      <c r="R20" s="69"/>
      <c r="S20" s="606">
        <f t="shared" si="1"/>
        <v>0</v>
      </c>
      <c r="T20" s="606">
        <f t="shared" si="2"/>
        <v>0</v>
      </c>
      <c r="U20" s="55"/>
      <c r="V20" s="816"/>
    </row>
    <row r="21" spans="2:22" ht="31.5" customHeight="1" thickBot="1">
      <c r="D21" s="1310">
        <v>11</v>
      </c>
      <c r="E21" s="1211"/>
      <c r="F21" s="750"/>
      <c r="G21" s="66"/>
      <c r="H21" s="66"/>
      <c r="I21" s="237"/>
      <c r="J21" s="185"/>
      <c r="K21" s="222"/>
      <c r="L21" s="605" t="str">
        <f t="shared" si="0"/>
        <v/>
      </c>
      <c r="M21" s="145"/>
      <c r="N21" s="145"/>
      <c r="O21" s="144"/>
      <c r="P21" s="705"/>
      <c r="Q21" s="705"/>
      <c r="R21" s="69"/>
      <c r="S21" s="606">
        <f t="shared" si="1"/>
        <v>0</v>
      </c>
      <c r="T21" s="606">
        <f t="shared" si="2"/>
        <v>0</v>
      </c>
      <c r="U21" s="55"/>
      <c r="V21" s="816"/>
    </row>
    <row r="22" spans="2:22" ht="31.5" customHeight="1">
      <c r="B22" s="602" t="s">
        <v>276</v>
      </c>
      <c r="C22" s="437"/>
      <c r="D22" s="1310">
        <v>12</v>
      </c>
      <c r="E22" s="1211"/>
      <c r="F22" s="750"/>
      <c r="G22" s="66"/>
      <c r="H22" s="66"/>
      <c r="I22" s="237"/>
      <c r="J22" s="185"/>
      <c r="K22" s="222"/>
      <c r="L22" s="605" t="str">
        <f t="shared" si="0"/>
        <v/>
      </c>
      <c r="M22" s="145"/>
      <c r="N22" s="145"/>
      <c r="O22" s="144"/>
      <c r="P22" s="705"/>
      <c r="Q22" s="705"/>
      <c r="R22" s="69"/>
      <c r="S22" s="606">
        <f t="shared" si="1"/>
        <v>0</v>
      </c>
      <c r="T22" s="606">
        <f t="shared" si="2"/>
        <v>0</v>
      </c>
      <c r="U22" s="55"/>
      <c r="V22" s="816"/>
    </row>
    <row r="23" spans="2:22" ht="31.5" customHeight="1" thickBot="1">
      <c r="B23" s="608">
        <f>MIN((IF(B20-B17&gt;0,B20-B17,0)),M33)</f>
        <v>0</v>
      </c>
      <c r="D23" s="1310">
        <v>13</v>
      </c>
      <c r="E23" s="1211"/>
      <c r="F23" s="750"/>
      <c r="G23" s="66"/>
      <c r="H23" s="66"/>
      <c r="I23" s="237"/>
      <c r="J23" s="185"/>
      <c r="K23" s="222"/>
      <c r="L23" s="605" t="str">
        <f t="shared" si="0"/>
        <v/>
      </c>
      <c r="M23" s="145"/>
      <c r="N23" s="145"/>
      <c r="O23" s="144"/>
      <c r="P23" s="705"/>
      <c r="Q23" s="705"/>
      <c r="R23" s="69"/>
      <c r="S23" s="606">
        <f t="shared" si="1"/>
        <v>0</v>
      </c>
      <c r="T23" s="606">
        <f t="shared" si="2"/>
        <v>0</v>
      </c>
      <c r="U23" s="55"/>
      <c r="V23" s="816"/>
    </row>
    <row r="24" spans="2:22" ht="31.5" customHeight="1" thickBot="1">
      <c r="D24" s="1310">
        <v>14</v>
      </c>
      <c r="E24" s="1211"/>
      <c r="F24" s="750"/>
      <c r="G24" s="66"/>
      <c r="H24" s="66"/>
      <c r="I24" s="237"/>
      <c r="J24" s="185"/>
      <c r="K24" s="222"/>
      <c r="L24" s="605" t="str">
        <f t="shared" si="0"/>
        <v/>
      </c>
      <c r="M24" s="145"/>
      <c r="N24" s="145"/>
      <c r="O24" s="144"/>
      <c r="P24" s="705"/>
      <c r="Q24" s="705"/>
      <c r="R24" s="69"/>
      <c r="S24" s="606">
        <f t="shared" si="1"/>
        <v>0</v>
      </c>
      <c r="T24" s="606">
        <f t="shared" si="2"/>
        <v>0</v>
      </c>
      <c r="U24" s="55"/>
      <c r="V24" s="816"/>
    </row>
    <row r="25" spans="2:22" ht="31.5" customHeight="1">
      <c r="B25" s="602" t="s">
        <v>277</v>
      </c>
      <c r="D25" s="1310">
        <v>15</v>
      </c>
      <c r="E25" s="1211"/>
      <c r="F25" s="750"/>
      <c r="G25" s="66"/>
      <c r="H25" s="66"/>
      <c r="I25" s="237"/>
      <c r="J25" s="185"/>
      <c r="K25" s="222"/>
      <c r="L25" s="605" t="str">
        <f t="shared" si="0"/>
        <v/>
      </c>
      <c r="M25" s="145"/>
      <c r="N25" s="145"/>
      <c r="O25" s="144"/>
      <c r="P25" s="705"/>
      <c r="Q25" s="705"/>
      <c r="R25" s="69"/>
      <c r="S25" s="606">
        <f t="shared" si="1"/>
        <v>0</v>
      </c>
      <c r="T25" s="606">
        <f t="shared" si="2"/>
        <v>0</v>
      </c>
      <c r="U25" s="55"/>
      <c r="V25" s="816"/>
    </row>
    <row r="26" spans="2:22" ht="31.5" customHeight="1" thickBot="1">
      <c r="B26" s="612">
        <f>L33</f>
        <v>0</v>
      </c>
      <c r="D26" s="1310">
        <v>16</v>
      </c>
      <c r="E26" s="1211"/>
      <c r="F26" s="750"/>
      <c r="G26" s="66"/>
      <c r="H26" s="66"/>
      <c r="I26" s="237"/>
      <c r="J26" s="185"/>
      <c r="K26" s="222"/>
      <c r="L26" s="605" t="str">
        <f>IF(F26="②その他", MIN(K26, 11000), IF(F26="①エキスパート（キャリアアップ）研修", MIN(K26, 14000), ""))</f>
        <v/>
      </c>
      <c r="M26" s="145"/>
      <c r="N26" s="145"/>
      <c r="O26" s="144"/>
      <c r="P26" s="705"/>
      <c r="Q26" s="705"/>
      <c r="R26" s="69"/>
      <c r="S26" s="606">
        <f t="shared" si="1"/>
        <v>0</v>
      </c>
      <c r="T26" s="606">
        <f t="shared" si="2"/>
        <v>0</v>
      </c>
      <c r="U26" s="55"/>
      <c r="V26" s="816"/>
    </row>
    <row r="27" spans="2:22" ht="31.5" customHeight="1" thickBot="1">
      <c r="D27" s="1310">
        <v>17</v>
      </c>
      <c r="E27" s="1211"/>
      <c r="F27" s="750"/>
      <c r="G27" s="66"/>
      <c r="H27" s="66"/>
      <c r="I27" s="237"/>
      <c r="J27" s="185"/>
      <c r="K27" s="222"/>
      <c r="L27" s="605" t="str">
        <f t="shared" si="0"/>
        <v/>
      </c>
      <c r="M27" s="145"/>
      <c r="N27" s="145"/>
      <c r="O27" s="144"/>
      <c r="P27" s="705"/>
      <c r="Q27" s="705"/>
      <c r="R27" s="69"/>
      <c r="S27" s="606">
        <f t="shared" si="1"/>
        <v>0</v>
      </c>
      <c r="T27" s="606">
        <f t="shared" si="2"/>
        <v>0</v>
      </c>
      <c r="U27" s="55"/>
      <c r="V27" s="816"/>
    </row>
    <row r="28" spans="2:22" ht="31.5" customHeight="1">
      <c r="B28" s="602" t="s">
        <v>278</v>
      </c>
      <c r="D28" s="1310">
        <v>18</v>
      </c>
      <c r="E28" s="1211"/>
      <c r="F28" s="750"/>
      <c r="G28" s="66"/>
      <c r="H28" s="66"/>
      <c r="I28" s="237"/>
      <c r="J28" s="185"/>
      <c r="K28" s="222"/>
      <c r="L28" s="605" t="str">
        <f t="shared" si="0"/>
        <v/>
      </c>
      <c r="M28" s="145"/>
      <c r="N28" s="145"/>
      <c r="O28" s="144"/>
      <c r="P28" s="705"/>
      <c r="Q28" s="705"/>
      <c r="R28" s="69"/>
      <c r="S28" s="606">
        <f t="shared" si="1"/>
        <v>0</v>
      </c>
      <c r="T28" s="606">
        <f t="shared" si="2"/>
        <v>0</v>
      </c>
      <c r="U28" s="55"/>
      <c r="V28" s="816"/>
    </row>
    <row r="29" spans="2:22" ht="31.5" customHeight="1" thickBot="1">
      <c r="B29" s="612">
        <f>B26+T33</f>
        <v>0</v>
      </c>
      <c r="D29" s="1310">
        <v>19</v>
      </c>
      <c r="E29" s="1211"/>
      <c r="F29" s="750"/>
      <c r="G29" s="66"/>
      <c r="H29" s="66"/>
      <c r="I29" s="237"/>
      <c r="J29" s="185"/>
      <c r="K29" s="222"/>
      <c r="L29" s="605" t="str">
        <f t="shared" si="0"/>
        <v/>
      </c>
      <c r="M29" s="145"/>
      <c r="N29" s="145"/>
      <c r="O29" s="144"/>
      <c r="P29" s="705"/>
      <c r="Q29" s="705"/>
      <c r="R29" s="69"/>
      <c r="S29" s="606">
        <f t="shared" si="1"/>
        <v>0</v>
      </c>
      <c r="T29" s="606">
        <f t="shared" si="2"/>
        <v>0</v>
      </c>
      <c r="U29" s="55"/>
      <c r="V29" s="816"/>
    </row>
    <row r="30" spans="2:22" ht="31.5" customHeight="1">
      <c r="D30" s="1310">
        <v>20</v>
      </c>
      <c r="E30" s="1211"/>
      <c r="F30" s="750"/>
      <c r="G30" s="66"/>
      <c r="H30" s="66"/>
      <c r="I30" s="237"/>
      <c r="J30" s="185"/>
      <c r="K30" s="222"/>
      <c r="L30" s="605" t="str">
        <f t="shared" si="0"/>
        <v/>
      </c>
      <c r="M30" s="145"/>
      <c r="N30" s="145"/>
      <c r="O30" s="144"/>
      <c r="P30" s="705"/>
      <c r="Q30" s="705"/>
      <c r="R30" s="69"/>
      <c r="S30" s="606">
        <f t="shared" si="1"/>
        <v>0</v>
      </c>
      <c r="T30" s="606">
        <f t="shared" si="2"/>
        <v>0</v>
      </c>
      <c r="U30" s="55"/>
      <c r="V30" s="816"/>
    </row>
    <row r="31" spans="2:22" ht="31.5" customHeight="1">
      <c r="D31" s="1310">
        <v>21</v>
      </c>
      <c r="E31" s="1211"/>
      <c r="F31" s="750"/>
      <c r="G31" s="66"/>
      <c r="H31" s="66"/>
      <c r="I31" s="237"/>
      <c r="J31" s="185"/>
      <c r="K31" s="222"/>
      <c r="L31" s="605" t="str">
        <f t="shared" si="0"/>
        <v/>
      </c>
      <c r="M31" s="145"/>
      <c r="N31" s="145"/>
      <c r="O31" s="144"/>
      <c r="P31" s="705"/>
      <c r="Q31" s="705"/>
      <c r="R31" s="69"/>
      <c r="S31" s="606">
        <f t="shared" si="1"/>
        <v>0</v>
      </c>
      <c r="T31" s="606">
        <f t="shared" si="2"/>
        <v>0</v>
      </c>
      <c r="U31" s="55"/>
      <c r="V31" s="816"/>
    </row>
    <row r="32" spans="2:22" ht="31.5" customHeight="1" thickBot="1">
      <c r="D32" s="1310">
        <v>22</v>
      </c>
      <c r="E32" s="1211"/>
      <c r="F32" s="750"/>
      <c r="G32" s="66"/>
      <c r="H32" s="66"/>
      <c r="I32" s="237"/>
      <c r="J32" s="185"/>
      <c r="K32" s="751"/>
      <c r="L32" s="605" t="str">
        <f t="shared" si="0"/>
        <v/>
      </c>
      <c r="M32" s="145"/>
      <c r="N32" s="145"/>
      <c r="O32" s="144"/>
      <c r="P32" s="705"/>
      <c r="Q32" s="705"/>
      <c r="R32" s="69"/>
      <c r="S32" s="752">
        <f t="shared" si="1"/>
        <v>0</v>
      </c>
      <c r="T32" s="606">
        <f t="shared" si="2"/>
        <v>0</v>
      </c>
      <c r="U32" s="55"/>
      <c r="V32" s="816"/>
    </row>
    <row r="33" spans="2:22" ht="15.75" customHeight="1" thickBot="1">
      <c r="F33" s="600"/>
      <c r="G33" s="600"/>
      <c r="H33" s="434"/>
      <c r="I33" s="747"/>
      <c r="J33" s="434"/>
      <c r="K33" s="748" t="s">
        <v>279</v>
      </c>
      <c r="L33" s="613">
        <f>SUM(L11:L32,L37:L57,L67:L87)</f>
        <v>0</v>
      </c>
      <c r="M33" s="749">
        <f>COUNTA(M11:M32)+M58+M88</f>
        <v>0</v>
      </c>
      <c r="N33" s="434"/>
      <c r="O33" s="432">
        <f>SUM(O11:O32)+O58+O88</f>
        <v>0</v>
      </c>
      <c r="Q33" s="432">
        <f>SUM(Q11:Q32)+Q58+Q88</f>
        <v>0</v>
      </c>
      <c r="S33" s="434" t="s">
        <v>280</v>
      </c>
      <c r="T33" s="752">
        <f>SUM(T11:T32)+T58+T88</f>
        <v>0</v>
      </c>
    </row>
    <row r="34" spans="2:22" ht="14">
      <c r="B34" s="423" t="s">
        <v>281</v>
      </c>
      <c r="F34" s="507" t="s">
        <v>255</v>
      </c>
      <c r="G34" s="507"/>
      <c r="H34" s="507" t="s">
        <v>255</v>
      </c>
      <c r="I34" s="614"/>
      <c r="L34" s="615"/>
    </row>
    <row r="35" spans="2:22" ht="13.5" customHeight="1">
      <c r="F35" s="1213" t="s">
        <v>743</v>
      </c>
      <c r="G35" s="1230" t="s">
        <v>257</v>
      </c>
      <c r="H35" s="1185" t="s">
        <v>282</v>
      </c>
      <c r="I35" s="1230" t="s">
        <v>259</v>
      </c>
      <c r="J35" s="1307" t="s">
        <v>283</v>
      </c>
      <c r="K35" s="1230" t="s">
        <v>261</v>
      </c>
      <c r="L35" s="1411" t="s">
        <v>737</v>
      </c>
      <c r="M35" s="1420" t="s">
        <v>262</v>
      </c>
      <c r="N35" s="1411" t="s">
        <v>263</v>
      </c>
      <c r="O35" s="1411" t="s">
        <v>264</v>
      </c>
      <c r="P35" s="1411" t="s">
        <v>265</v>
      </c>
      <c r="Q35" s="1420" t="s">
        <v>266</v>
      </c>
      <c r="R35" s="1422" t="s">
        <v>267</v>
      </c>
      <c r="S35" s="1418" t="s">
        <v>268</v>
      </c>
      <c r="T35" s="1207" t="s">
        <v>216</v>
      </c>
      <c r="U35" s="1214" t="s">
        <v>269</v>
      </c>
      <c r="V35" s="1415" t="s">
        <v>270</v>
      </c>
    </row>
    <row r="36" spans="2:22">
      <c r="F36" s="1213"/>
      <c r="G36" s="1311"/>
      <c r="H36" s="1185"/>
      <c r="I36" s="1311"/>
      <c r="J36" s="1309"/>
      <c r="K36" s="1311"/>
      <c r="L36" s="1412"/>
      <c r="M36" s="1421"/>
      <c r="N36" s="1412"/>
      <c r="O36" s="1412"/>
      <c r="P36" s="1412"/>
      <c r="Q36" s="1421"/>
      <c r="R36" s="1414"/>
      <c r="S36" s="1419"/>
      <c r="T36" s="1185"/>
      <c r="U36" s="1214"/>
      <c r="V36" s="1211"/>
    </row>
    <row r="37" spans="2:22" ht="31.5" customHeight="1">
      <c r="D37" s="1310">
        <v>23</v>
      </c>
      <c r="E37" s="1211"/>
      <c r="F37" s="750"/>
      <c r="G37" s="66"/>
      <c r="H37" s="66"/>
      <c r="I37" s="238"/>
      <c r="J37" s="185"/>
      <c r="K37" s="222"/>
      <c r="L37" s="605" t="str">
        <f t="shared" ref="L37:L57" si="3">IF(F37="①保育の質の向上のための研修", MIN(K37, 11000), IF(F37="②保育士のキャリアアップのための研修", MIN(K37, 14000), ""))</f>
        <v/>
      </c>
      <c r="M37" s="145"/>
      <c r="N37" s="145"/>
      <c r="O37" s="144"/>
      <c r="P37" s="705"/>
      <c r="Q37" s="705"/>
      <c r="R37" s="69"/>
      <c r="S37" s="606">
        <f t="shared" ref="S37:S57" si="4">IF(M37="",0,($T$3*Q37))</f>
        <v>0</v>
      </c>
      <c r="T37" s="752">
        <f>IF(V37="",0,MIN(R37,S37))</f>
        <v>0</v>
      </c>
      <c r="U37" s="118"/>
      <c r="V37" s="816"/>
    </row>
    <row r="38" spans="2:22" ht="31.5" customHeight="1">
      <c r="D38" s="1310">
        <v>24</v>
      </c>
      <c r="E38" s="1211"/>
      <c r="F38" s="750"/>
      <c r="G38" s="66"/>
      <c r="H38" s="66"/>
      <c r="I38" s="238"/>
      <c r="J38" s="185"/>
      <c r="K38" s="222"/>
      <c r="L38" s="605" t="str">
        <f t="shared" si="3"/>
        <v/>
      </c>
      <c r="M38" s="145"/>
      <c r="N38" s="145"/>
      <c r="O38" s="144"/>
      <c r="P38" s="705"/>
      <c r="Q38" s="705"/>
      <c r="R38" s="69"/>
      <c r="S38" s="606">
        <f t="shared" si="4"/>
        <v>0</v>
      </c>
      <c r="T38" s="752">
        <f t="shared" ref="T38:T57" si="5">IF(V38="",0,MIN(R38,S38))</f>
        <v>0</v>
      </c>
      <c r="U38" s="118"/>
      <c r="V38" s="816"/>
    </row>
    <row r="39" spans="2:22" ht="31.5" customHeight="1">
      <c r="D39" s="1310">
        <v>25</v>
      </c>
      <c r="E39" s="1211"/>
      <c r="F39" s="750"/>
      <c r="G39" s="66"/>
      <c r="H39" s="66"/>
      <c r="I39" s="238"/>
      <c r="J39" s="185"/>
      <c r="K39" s="222"/>
      <c r="L39" s="605" t="str">
        <f t="shared" si="3"/>
        <v/>
      </c>
      <c r="M39" s="145"/>
      <c r="N39" s="145"/>
      <c r="O39" s="144"/>
      <c r="P39" s="705"/>
      <c r="Q39" s="705"/>
      <c r="R39" s="69"/>
      <c r="S39" s="606">
        <f t="shared" si="4"/>
        <v>0</v>
      </c>
      <c r="T39" s="752">
        <f t="shared" si="5"/>
        <v>0</v>
      </c>
      <c r="U39" s="118"/>
      <c r="V39" s="816"/>
    </row>
    <row r="40" spans="2:22" ht="31.5" customHeight="1">
      <c r="D40" s="1310">
        <v>26</v>
      </c>
      <c r="E40" s="1211"/>
      <c r="F40" s="750"/>
      <c r="G40" s="66"/>
      <c r="H40" s="66"/>
      <c r="I40" s="238"/>
      <c r="J40" s="185"/>
      <c r="K40" s="222"/>
      <c r="L40" s="605" t="str">
        <f t="shared" si="3"/>
        <v/>
      </c>
      <c r="M40" s="145"/>
      <c r="N40" s="145"/>
      <c r="O40" s="144"/>
      <c r="P40" s="705"/>
      <c r="Q40" s="705"/>
      <c r="R40" s="69"/>
      <c r="S40" s="606">
        <f t="shared" si="4"/>
        <v>0</v>
      </c>
      <c r="T40" s="752">
        <f t="shared" si="5"/>
        <v>0</v>
      </c>
      <c r="U40" s="118"/>
      <c r="V40" s="816"/>
    </row>
    <row r="41" spans="2:22" ht="31.5" customHeight="1">
      <c r="D41" s="1310">
        <v>27</v>
      </c>
      <c r="E41" s="1211"/>
      <c r="F41" s="750"/>
      <c r="G41" s="66"/>
      <c r="H41" s="66"/>
      <c r="I41" s="238"/>
      <c r="J41" s="185"/>
      <c r="K41" s="222"/>
      <c r="L41" s="605" t="str">
        <f t="shared" si="3"/>
        <v/>
      </c>
      <c r="M41" s="145"/>
      <c r="N41" s="145"/>
      <c r="O41" s="144"/>
      <c r="P41" s="705"/>
      <c r="Q41" s="705"/>
      <c r="R41" s="69"/>
      <c r="S41" s="606">
        <f t="shared" si="4"/>
        <v>0</v>
      </c>
      <c r="T41" s="752">
        <f t="shared" si="5"/>
        <v>0</v>
      </c>
      <c r="U41" s="118"/>
      <c r="V41" s="816"/>
    </row>
    <row r="42" spans="2:22" ht="31.5" customHeight="1">
      <c r="D42" s="1310">
        <v>28</v>
      </c>
      <c r="E42" s="1211"/>
      <c r="F42" s="750"/>
      <c r="G42" s="66"/>
      <c r="H42" s="66"/>
      <c r="I42" s="238"/>
      <c r="J42" s="185"/>
      <c r="K42" s="222"/>
      <c r="L42" s="605" t="str">
        <f t="shared" si="3"/>
        <v/>
      </c>
      <c r="M42" s="145"/>
      <c r="N42" s="145"/>
      <c r="O42" s="144"/>
      <c r="P42" s="705"/>
      <c r="Q42" s="705"/>
      <c r="R42" s="69"/>
      <c r="S42" s="606">
        <f t="shared" si="4"/>
        <v>0</v>
      </c>
      <c r="T42" s="752">
        <f t="shared" si="5"/>
        <v>0</v>
      </c>
      <c r="U42" s="118"/>
      <c r="V42" s="816"/>
    </row>
    <row r="43" spans="2:22" ht="31.5" customHeight="1">
      <c r="D43" s="1310">
        <v>29</v>
      </c>
      <c r="E43" s="1211"/>
      <c r="F43" s="750"/>
      <c r="G43" s="66"/>
      <c r="H43" s="66"/>
      <c r="I43" s="238"/>
      <c r="J43" s="185"/>
      <c r="K43" s="222"/>
      <c r="L43" s="605" t="str">
        <f t="shared" si="3"/>
        <v/>
      </c>
      <c r="M43" s="145"/>
      <c r="N43" s="145"/>
      <c r="O43" s="144"/>
      <c r="P43" s="705"/>
      <c r="Q43" s="705"/>
      <c r="R43" s="69"/>
      <c r="S43" s="606">
        <f t="shared" si="4"/>
        <v>0</v>
      </c>
      <c r="T43" s="752">
        <f t="shared" si="5"/>
        <v>0</v>
      </c>
      <c r="U43" s="118"/>
      <c r="V43" s="816"/>
    </row>
    <row r="44" spans="2:22" ht="31.5" customHeight="1">
      <c r="D44" s="1310">
        <v>30</v>
      </c>
      <c r="E44" s="1211"/>
      <c r="F44" s="750"/>
      <c r="G44" s="66"/>
      <c r="H44" s="66"/>
      <c r="I44" s="238"/>
      <c r="J44" s="185"/>
      <c r="K44" s="222"/>
      <c r="L44" s="605" t="str">
        <f t="shared" si="3"/>
        <v/>
      </c>
      <c r="M44" s="145"/>
      <c r="N44" s="145"/>
      <c r="O44" s="144"/>
      <c r="P44" s="705"/>
      <c r="Q44" s="705"/>
      <c r="R44" s="69"/>
      <c r="S44" s="606">
        <f t="shared" si="4"/>
        <v>0</v>
      </c>
      <c r="T44" s="752">
        <f t="shared" si="5"/>
        <v>0</v>
      </c>
      <c r="U44" s="118"/>
      <c r="V44" s="816"/>
    </row>
    <row r="45" spans="2:22" ht="31.5" customHeight="1">
      <c r="D45" s="1310">
        <v>31</v>
      </c>
      <c r="E45" s="1211"/>
      <c r="F45" s="750"/>
      <c r="G45" s="66"/>
      <c r="H45" s="66"/>
      <c r="I45" s="238"/>
      <c r="J45" s="185"/>
      <c r="K45" s="222"/>
      <c r="L45" s="605" t="str">
        <f t="shared" si="3"/>
        <v/>
      </c>
      <c r="M45" s="145"/>
      <c r="N45" s="145"/>
      <c r="O45" s="144"/>
      <c r="P45" s="705"/>
      <c r="Q45" s="705"/>
      <c r="R45" s="69"/>
      <c r="S45" s="606">
        <f t="shared" si="4"/>
        <v>0</v>
      </c>
      <c r="T45" s="752">
        <f t="shared" si="5"/>
        <v>0</v>
      </c>
      <c r="U45" s="118"/>
      <c r="V45" s="816"/>
    </row>
    <row r="46" spans="2:22" ht="31.5" customHeight="1">
      <c r="D46" s="1310">
        <v>32</v>
      </c>
      <c r="E46" s="1211"/>
      <c r="F46" s="750"/>
      <c r="G46" s="66"/>
      <c r="H46" s="66"/>
      <c r="I46" s="238"/>
      <c r="J46" s="185"/>
      <c r="K46" s="222"/>
      <c r="L46" s="605" t="str">
        <f t="shared" si="3"/>
        <v/>
      </c>
      <c r="M46" s="145"/>
      <c r="N46" s="145"/>
      <c r="O46" s="144"/>
      <c r="P46" s="705"/>
      <c r="Q46" s="705"/>
      <c r="R46" s="69"/>
      <c r="S46" s="606">
        <f t="shared" si="4"/>
        <v>0</v>
      </c>
      <c r="T46" s="752">
        <f t="shared" si="5"/>
        <v>0</v>
      </c>
      <c r="U46" s="118"/>
      <c r="V46" s="816"/>
    </row>
    <row r="47" spans="2:22" ht="31.5" customHeight="1">
      <c r="D47" s="1310">
        <v>33</v>
      </c>
      <c r="E47" s="1211"/>
      <c r="F47" s="750"/>
      <c r="G47" s="66"/>
      <c r="H47" s="66"/>
      <c r="I47" s="238"/>
      <c r="J47" s="185"/>
      <c r="K47" s="222"/>
      <c r="L47" s="605" t="str">
        <f t="shared" si="3"/>
        <v/>
      </c>
      <c r="M47" s="145"/>
      <c r="N47" s="145"/>
      <c r="O47" s="144"/>
      <c r="P47" s="705"/>
      <c r="Q47" s="705"/>
      <c r="R47" s="69"/>
      <c r="S47" s="606">
        <f t="shared" si="4"/>
        <v>0</v>
      </c>
      <c r="T47" s="752">
        <f t="shared" si="5"/>
        <v>0</v>
      </c>
      <c r="U47" s="118"/>
      <c r="V47" s="816"/>
    </row>
    <row r="48" spans="2:22" ht="31.5" customHeight="1">
      <c r="D48" s="1310">
        <v>34</v>
      </c>
      <c r="E48" s="1211"/>
      <c r="F48" s="750"/>
      <c r="G48" s="66"/>
      <c r="H48" s="66"/>
      <c r="I48" s="238"/>
      <c r="J48" s="185"/>
      <c r="K48" s="222"/>
      <c r="L48" s="605" t="str">
        <f t="shared" si="3"/>
        <v/>
      </c>
      <c r="M48" s="145"/>
      <c r="N48" s="145"/>
      <c r="O48" s="144"/>
      <c r="P48" s="705"/>
      <c r="Q48" s="705"/>
      <c r="R48" s="69"/>
      <c r="S48" s="606">
        <f t="shared" si="4"/>
        <v>0</v>
      </c>
      <c r="T48" s="752">
        <f t="shared" si="5"/>
        <v>0</v>
      </c>
      <c r="U48" s="118"/>
      <c r="V48" s="816"/>
    </row>
    <row r="49" spans="2:22" ht="31.5" customHeight="1">
      <c r="D49" s="1310">
        <v>35</v>
      </c>
      <c r="E49" s="1211"/>
      <c r="F49" s="750"/>
      <c r="G49" s="66"/>
      <c r="H49" s="66"/>
      <c r="I49" s="238"/>
      <c r="J49" s="185"/>
      <c r="K49" s="222"/>
      <c r="L49" s="605" t="str">
        <f t="shared" si="3"/>
        <v/>
      </c>
      <c r="M49" s="145"/>
      <c r="N49" s="145"/>
      <c r="O49" s="144"/>
      <c r="P49" s="705"/>
      <c r="Q49" s="705"/>
      <c r="R49" s="69"/>
      <c r="S49" s="606">
        <f t="shared" si="4"/>
        <v>0</v>
      </c>
      <c r="T49" s="752">
        <f t="shared" si="5"/>
        <v>0</v>
      </c>
      <c r="U49" s="118"/>
      <c r="V49" s="816"/>
    </row>
    <row r="50" spans="2:22" ht="31.5" customHeight="1">
      <c r="D50" s="1310">
        <v>36</v>
      </c>
      <c r="E50" s="1211"/>
      <c r="F50" s="750"/>
      <c r="G50" s="66"/>
      <c r="H50" s="66"/>
      <c r="I50" s="238"/>
      <c r="J50" s="185"/>
      <c r="K50" s="222"/>
      <c r="L50" s="605" t="str">
        <f t="shared" si="3"/>
        <v/>
      </c>
      <c r="M50" s="145"/>
      <c r="N50" s="145"/>
      <c r="O50" s="144"/>
      <c r="P50" s="705"/>
      <c r="Q50" s="705"/>
      <c r="R50" s="69"/>
      <c r="S50" s="606">
        <f t="shared" si="4"/>
        <v>0</v>
      </c>
      <c r="T50" s="752">
        <f t="shared" si="5"/>
        <v>0</v>
      </c>
      <c r="U50" s="118"/>
      <c r="V50" s="816"/>
    </row>
    <row r="51" spans="2:22" ht="31.5" customHeight="1">
      <c r="D51" s="1310">
        <v>37</v>
      </c>
      <c r="E51" s="1211"/>
      <c r="F51" s="750"/>
      <c r="G51" s="66"/>
      <c r="H51" s="66"/>
      <c r="I51" s="238"/>
      <c r="J51" s="185"/>
      <c r="K51" s="222"/>
      <c r="L51" s="605" t="str">
        <f t="shared" si="3"/>
        <v/>
      </c>
      <c r="M51" s="145"/>
      <c r="N51" s="145"/>
      <c r="O51" s="144"/>
      <c r="P51" s="705"/>
      <c r="Q51" s="705"/>
      <c r="R51" s="69"/>
      <c r="S51" s="606">
        <f t="shared" si="4"/>
        <v>0</v>
      </c>
      <c r="T51" s="752">
        <f>IF(V51="",0,MIN(R51,S51))</f>
        <v>0</v>
      </c>
      <c r="U51" s="118"/>
      <c r="V51" s="816"/>
    </row>
    <row r="52" spans="2:22" ht="31.5" customHeight="1">
      <c r="D52" s="1310">
        <v>38</v>
      </c>
      <c r="E52" s="1211"/>
      <c r="F52" s="750"/>
      <c r="G52" s="66"/>
      <c r="H52" s="66"/>
      <c r="I52" s="238"/>
      <c r="J52" s="185"/>
      <c r="K52" s="222"/>
      <c r="L52" s="605" t="str">
        <f t="shared" si="3"/>
        <v/>
      </c>
      <c r="M52" s="145"/>
      <c r="N52" s="145"/>
      <c r="O52" s="144"/>
      <c r="P52" s="705"/>
      <c r="Q52" s="705"/>
      <c r="R52" s="69"/>
      <c r="S52" s="606">
        <f t="shared" si="4"/>
        <v>0</v>
      </c>
      <c r="T52" s="752">
        <f t="shared" si="5"/>
        <v>0</v>
      </c>
      <c r="U52" s="118"/>
      <c r="V52" s="816"/>
    </row>
    <row r="53" spans="2:22" ht="31.5" customHeight="1">
      <c r="D53" s="1310">
        <v>39</v>
      </c>
      <c r="E53" s="1211"/>
      <c r="F53" s="750"/>
      <c r="G53" s="66"/>
      <c r="H53" s="66"/>
      <c r="I53" s="238"/>
      <c r="J53" s="185"/>
      <c r="K53" s="222"/>
      <c r="L53" s="605" t="str">
        <f t="shared" si="3"/>
        <v/>
      </c>
      <c r="M53" s="145"/>
      <c r="N53" s="145"/>
      <c r="O53" s="144"/>
      <c r="P53" s="705"/>
      <c r="Q53" s="705"/>
      <c r="R53" s="69"/>
      <c r="S53" s="606">
        <f t="shared" si="4"/>
        <v>0</v>
      </c>
      <c r="T53" s="752">
        <f t="shared" si="5"/>
        <v>0</v>
      </c>
      <c r="U53" s="118"/>
      <c r="V53" s="816"/>
    </row>
    <row r="54" spans="2:22" ht="31.5" customHeight="1">
      <c r="D54" s="1310">
        <v>40</v>
      </c>
      <c r="E54" s="1211"/>
      <c r="F54" s="750"/>
      <c r="G54" s="66"/>
      <c r="H54" s="66"/>
      <c r="I54" s="238"/>
      <c r="J54" s="185"/>
      <c r="K54" s="222"/>
      <c r="L54" s="605" t="str">
        <f t="shared" si="3"/>
        <v/>
      </c>
      <c r="M54" s="145"/>
      <c r="N54" s="145"/>
      <c r="O54" s="144"/>
      <c r="P54" s="705"/>
      <c r="Q54" s="705"/>
      <c r="R54" s="69"/>
      <c r="S54" s="606">
        <f t="shared" si="4"/>
        <v>0</v>
      </c>
      <c r="T54" s="752">
        <f t="shared" si="5"/>
        <v>0</v>
      </c>
      <c r="U54" s="118"/>
      <c r="V54" s="816"/>
    </row>
    <row r="55" spans="2:22" ht="31.5" customHeight="1">
      <c r="D55" s="1310">
        <v>41</v>
      </c>
      <c r="E55" s="1211"/>
      <c r="F55" s="750"/>
      <c r="G55" s="66"/>
      <c r="H55" s="66"/>
      <c r="I55" s="238"/>
      <c r="J55" s="185"/>
      <c r="K55" s="222"/>
      <c r="L55" s="605" t="str">
        <f t="shared" si="3"/>
        <v/>
      </c>
      <c r="M55" s="145"/>
      <c r="N55" s="145"/>
      <c r="O55" s="144"/>
      <c r="P55" s="705"/>
      <c r="Q55" s="705"/>
      <c r="R55" s="69"/>
      <c r="S55" s="606">
        <f t="shared" si="4"/>
        <v>0</v>
      </c>
      <c r="T55" s="752">
        <f t="shared" si="5"/>
        <v>0</v>
      </c>
      <c r="U55" s="118"/>
      <c r="V55" s="816"/>
    </row>
    <row r="56" spans="2:22" ht="31.5" customHeight="1">
      <c r="D56" s="1310">
        <v>42</v>
      </c>
      <c r="E56" s="1211"/>
      <c r="F56" s="750"/>
      <c r="G56" s="66"/>
      <c r="H56" s="66"/>
      <c r="I56" s="238"/>
      <c r="J56" s="185"/>
      <c r="K56" s="222"/>
      <c r="L56" s="605" t="str">
        <f t="shared" si="3"/>
        <v/>
      </c>
      <c r="M56" s="145"/>
      <c r="N56" s="145"/>
      <c r="O56" s="144"/>
      <c r="P56" s="705"/>
      <c r="Q56" s="705"/>
      <c r="R56" s="69"/>
      <c r="S56" s="606">
        <f t="shared" si="4"/>
        <v>0</v>
      </c>
      <c r="T56" s="752">
        <f t="shared" si="5"/>
        <v>0</v>
      </c>
      <c r="U56" s="118"/>
      <c r="V56" s="816"/>
    </row>
    <row r="57" spans="2:22" ht="31.5" customHeight="1">
      <c r="D57" s="1310">
        <v>43</v>
      </c>
      <c r="E57" s="1211"/>
      <c r="F57" s="750"/>
      <c r="G57" s="66"/>
      <c r="H57" s="66"/>
      <c r="I57" s="238"/>
      <c r="J57" s="185"/>
      <c r="K57" s="222"/>
      <c r="L57" s="605" t="str">
        <f t="shared" si="3"/>
        <v/>
      </c>
      <c r="M57" s="144"/>
      <c r="N57" s="144"/>
      <c r="O57" s="144"/>
      <c r="P57" s="144"/>
      <c r="Q57" s="144"/>
      <c r="R57" s="69"/>
      <c r="S57" s="752">
        <f t="shared" si="4"/>
        <v>0</v>
      </c>
      <c r="T57" s="752">
        <f t="shared" si="5"/>
        <v>0</v>
      </c>
      <c r="U57" s="118"/>
      <c r="V57" s="816"/>
    </row>
    <row r="58" spans="2:22">
      <c r="B58" s="423" t="s">
        <v>284</v>
      </c>
      <c r="F58" s="436"/>
      <c r="G58" s="436"/>
      <c r="I58" s="699"/>
      <c r="K58" s="616">
        <f>SUM(K37:K57)</f>
        <v>0</v>
      </c>
      <c r="L58" s="753"/>
      <c r="M58" s="557">
        <f>COUNTA(M37:M57)</f>
        <v>0</v>
      </c>
      <c r="O58" s="557">
        <f>SUM(O37:O57)</f>
        <v>0</v>
      </c>
      <c r="P58" s="557"/>
      <c r="Q58" s="557">
        <f>SUM(Q37:Q57)</f>
        <v>0</v>
      </c>
      <c r="R58" s="557"/>
      <c r="S58" s="557"/>
      <c r="T58" s="616">
        <f>SUM(T37:T57)</f>
        <v>0</v>
      </c>
    </row>
    <row r="59" spans="2:22">
      <c r="B59" s="423" t="s">
        <v>285</v>
      </c>
    </row>
    <row r="60" spans="2:22">
      <c r="B60" s="427" t="s">
        <v>286</v>
      </c>
    </row>
    <row r="61" spans="2:22">
      <c r="B61" s="423" t="s">
        <v>287</v>
      </c>
    </row>
    <row r="62" spans="2:22">
      <c r="B62" s="423" t="s">
        <v>288</v>
      </c>
    </row>
    <row r="64" spans="2:22" ht="14">
      <c r="B64" s="423" t="s">
        <v>289</v>
      </c>
      <c r="F64" s="507" t="s">
        <v>255</v>
      </c>
      <c r="G64" s="507"/>
      <c r="H64" s="507" t="s">
        <v>255</v>
      </c>
      <c r="I64" s="601"/>
    </row>
    <row r="65" spans="4:22" ht="13.5" customHeight="1">
      <c r="F65" s="1185" t="s">
        <v>743</v>
      </c>
      <c r="G65" s="1307" t="s">
        <v>910</v>
      </c>
      <c r="H65" s="1185" t="s">
        <v>282</v>
      </c>
      <c r="I65" s="1236" t="s">
        <v>462</v>
      </c>
      <c r="J65" s="1230" t="s">
        <v>283</v>
      </c>
      <c r="K65" s="1230" t="s">
        <v>261</v>
      </c>
      <c r="L65" s="1411" t="s">
        <v>737</v>
      </c>
      <c r="M65" s="1420" t="s">
        <v>262</v>
      </c>
      <c r="N65" s="1411" t="s">
        <v>263</v>
      </c>
      <c r="O65" s="1411" t="s">
        <v>264</v>
      </c>
      <c r="P65" s="1411" t="s">
        <v>265</v>
      </c>
      <c r="Q65" s="1420" t="s">
        <v>266</v>
      </c>
      <c r="R65" s="1422" t="s">
        <v>267</v>
      </c>
      <c r="S65" s="1418" t="s">
        <v>268</v>
      </c>
      <c r="T65" s="1423" t="s">
        <v>216</v>
      </c>
      <c r="U65" s="1185" t="s">
        <v>269</v>
      </c>
      <c r="V65" s="1415" t="s">
        <v>270</v>
      </c>
    </row>
    <row r="66" spans="4:22">
      <c r="F66" s="1185"/>
      <c r="G66" s="1309"/>
      <c r="H66" s="1185"/>
      <c r="I66" s="1308"/>
      <c r="J66" s="1311"/>
      <c r="K66" s="1311"/>
      <c r="L66" s="1412"/>
      <c r="M66" s="1421"/>
      <c r="N66" s="1412"/>
      <c r="O66" s="1412"/>
      <c r="P66" s="1412"/>
      <c r="Q66" s="1421"/>
      <c r="R66" s="1414"/>
      <c r="S66" s="1419"/>
      <c r="T66" s="1213"/>
      <c r="U66" s="1185"/>
      <c r="V66" s="1211"/>
    </row>
    <row r="67" spans="4:22" ht="31.5" customHeight="1">
      <c r="D67" s="1310">
        <v>44</v>
      </c>
      <c r="E67" s="1211"/>
      <c r="F67" s="750"/>
      <c r="G67" s="66"/>
      <c r="H67" s="66"/>
      <c r="I67" s="238"/>
      <c r="J67" s="185"/>
      <c r="K67" s="222"/>
      <c r="L67" s="605" t="str">
        <f t="shared" ref="L67:L87" si="6">IF(F67="①保育の質の向上のための研修", MIN(K67, 11000), IF(F67="②保育士のキャリアアップのための研修", MIN(K67, 14000), ""))</f>
        <v/>
      </c>
      <c r="M67" s="145"/>
      <c r="N67" s="145"/>
      <c r="O67" s="144"/>
      <c r="P67" s="705"/>
      <c r="Q67" s="705"/>
      <c r="R67" s="69"/>
      <c r="S67" s="606">
        <f t="shared" ref="S67:S87" si="7">IF(M67="",0,($T$3*Q67))</f>
        <v>0</v>
      </c>
      <c r="T67" s="606">
        <f>IF(V67="",0,MIN(R67,S67))</f>
        <v>0</v>
      </c>
      <c r="U67" s="55"/>
      <c r="V67" s="816"/>
    </row>
    <row r="68" spans="4:22" ht="31.5" customHeight="1">
      <c r="D68" s="1310">
        <v>45</v>
      </c>
      <c r="E68" s="1211"/>
      <c r="F68" s="750"/>
      <c r="G68" s="66"/>
      <c r="H68" s="66"/>
      <c r="I68" s="238"/>
      <c r="J68" s="185"/>
      <c r="K68" s="222"/>
      <c r="L68" s="605" t="str">
        <f t="shared" si="6"/>
        <v/>
      </c>
      <c r="M68" s="145"/>
      <c r="N68" s="145"/>
      <c r="O68" s="144"/>
      <c r="P68" s="705"/>
      <c r="Q68" s="705"/>
      <c r="R68" s="69"/>
      <c r="S68" s="606">
        <f t="shared" si="7"/>
        <v>0</v>
      </c>
      <c r="T68" s="606">
        <f t="shared" ref="T68:T80" si="8">IF(V68="",0,MIN(R68,S68))</f>
        <v>0</v>
      </c>
      <c r="U68" s="55"/>
      <c r="V68" s="816"/>
    </row>
    <row r="69" spans="4:22" ht="31.5" customHeight="1">
      <c r="D69" s="1310">
        <v>46</v>
      </c>
      <c r="E69" s="1211"/>
      <c r="F69" s="750"/>
      <c r="G69" s="66"/>
      <c r="H69" s="66"/>
      <c r="I69" s="238"/>
      <c r="J69" s="185"/>
      <c r="K69" s="222"/>
      <c r="L69" s="605" t="str">
        <f t="shared" si="6"/>
        <v/>
      </c>
      <c r="M69" s="145"/>
      <c r="N69" s="145"/>
      <c r="O69" s="144"/>
      <c r="P69" s="705"/>
      <c r="Q69" s="705"/>
      <c r="R69" s="69"/>
      <c r="S69" s="606">
        <f t="shared" si="7"/>
        <v>0</v>
      </c>
      <c r="T69" s="606">
        <f t="shared" si="8"/>
        <v>0</v>
      </c>
      <c r="U69" s="55"/>
      <c r="V69" s="816"/>
    </row>
    <row r="70" spans="4:22" ht="31.5" customHeight="1">
      <c r="D70" s="1310">
        <v>47</v>
      </c>
      <c r="E70" s="1211"/>
      <c r="F70" s="750"/>
      <c r="G70" s="66"/>
      <c r="H70" s="66"/>
      <c r="I70" s="238"/>
      <c r="J70" s="185"/>
      <c r="K70" s="222"/>
      <c r="L70" s="605" t="str">
        <f t="shared" si="6"/>
        <v/>
      </c>
      <c r="M70" s="145"/>
      <c r="N70" s="145"/>
      <c r="O70" s="144"/>
      <c r="P70" s="705"/>
      <c r="Q70" s="705"/>
      <c r="R70" s="69"/>
      <c r="S70" s="606">
        <f t="shared" si="7"/>
        <v>0</v>
      </c>
      <c r="T70" s="606">
        <f t="shared" si="8"/>
        <v>0</v>
      </c>
      <c r="U70" s="55"/>
      <c r="V70" s="816"/>
    </row>
    <row r="71" spans="4:22" ht="31.5" customHeight="1">
      <c r="D71" s="1310">
        <v>48</v>
      </c>
      <c r="E71" s="1211"/>
      <c r="F71" s="750"/>
      <c r="G71" s="66"/>
      <c r="H71" s="66"/>
      <c r="I71" s="238"/>
      <c r="J71" s="185"/>
      <c r="K71" s="222"/>
      <c r="L71" s="605" t="str">
        <f t="shared" si="6"/>
        <v/>
      </c>
      <c r="M71" s="145"/>
      <c r="N71" s="145"/>
      <c r="O71" s="144"/>
      <c r="P71" s="705"/>
      <c r="Q71" s="705"/>
      <c r="R71" s="69"/>
      <c r="S71" s="606">
        <f t="shared" si="7"/>
        <v>0</v>
      </c>
      <c r="T71" s="606">
        <f t="shared" si="8"/>
        <v>0</v>
      </c>
      <c r="U71" s="55"/>
      <c r="V71" s="816"/>
    </row>
    <row r="72" spans="4:22" ht="31.5" customHeight="1">
      <c r="D72" s="1310">
        <v>49</v>
      </c>
      <c r="E72" s="1211"/>
      <c r="F72" s="750"/>
      <c r="G72" s="66"/>
      <c r="H72" s="66"/>
      <c r="I72" s="238"/>
      <c r="J72" s="185"/>
      <c r="K72" s="222"/>
      <c r="L72" s="605" t="str">
        <f t="shared" si="6"/>
        <v/>
      </c>
      <c r="M72" s="145"/>
      <c r="N72" s="145"/>
      <c r="O72" s="144"/>
      <c r="P72" s="705"/>
      <c r="Q72" s="705"/>
      <c r="R72" s="69"/>
      <c r="S72" s="606">
        <f t="shared" si="7"/>
        <v>0</v>
      </c>
      <c r="T72" s="606">
        <f t="shared" si="8"/>
        <v>0</v>
      </c>
      <c r="U72" s="55"/>
      <c r="V72" s="816"/>
    </row>
    <row r="73" spans="4:22" ht="31.5" customHeight="1">
      <c r="D73" s="1310">
        <v>50</v>
      </c>
      <c r="E73" s="1211"/>
      <c r="F73" s="750"/>
      <c r="G73" s="66"/>
      <c r="H73" s="66"/>
      <c r="I73" s="238"/>
      <c r="J73" s="185"/>
      <c r="K73" s="222"/>
      <c r="L73" s="605" t="str">
        <f t="shared" si="6"/>
        <v/>
      </c>
      <c r="M73" s="145"/>
      <c r="N73" s="145"/>
      <c r="O73" s="144"/>
      <c r="P73" s="705"/>
      <c r="Q73" s="705"/>
      <c r="R73" s="69"/>
      <c r="S73" s="606">
        <f t="shared" si="7"/>
        <v>0</v>
      </c>
      <c r="T73" s="606">
        <f t="shared" si="8"/>
        <v>0</v>
      </c>
      <c r="U73" s="55"/>
      <c r="V73" s="816"/>
    </row>
    <row r="74" spans="4:22" ht="31.5" customHeight="1">
      <c r="D74" s="1310">
        <v>51</v>
      </c>
      <c r="E74" s="1211"/>
      <c r="F74" s="750"/>
      <c r="G74" s="66"/>
      <c r="H74" s="66"/>
      <c r="I74" s="238"/>
      <c r="J74" s="185"/>
      <c r="K74" s="222"/>
      <c r="L74" s="605" t="str">
        <f t="shared" si="6"/>
        <v/>
      </c>
      <c r="M74" s="145"/>
      <c r="N74" s="145"/>
      <c r="O74" s="144"/>
      <c r="P74" s="705"/>
      <c r="Q74" s="705"/>
      <c r="R74" s="69"/>
      <c r="S74" s="606">
        <f t="shared" si="7"/>
        <v>0</v>
      </c>
      <c r="T74" s="606">
        <f t="shared" si="8"/>
        <v>0</v>
      </c>
      <c r="U74" s="55"/>
      <c r="V74" s="816"/>
    </row>
    <row r="75" spans="4:22" ht="31.5" customHeight="1">
      <c r="D75" s="1310">
        <v>52</v>
      </c>
      <c r="E75" s="1211"/>
      <c r="F75" s="750"/>
      <c r="G75" s="66"/>
      <c r="H75" s="66"/>
      <c r="I75" s="238"/>
      <c r="J75" s="185"/>
      <c r="K75" s="222"/>
      <c r="L75" s="605" t="str">
        <f t="shared" si="6"/>
        <v/>
      </c>
      <c r="M75" s="145"/>
      <c r="N75" s="145"/>
      <c r="O75" s="144"/>
      <c r="P75" s="705"/>
      <c r="Q75" s="705"/>
      <c r="R75" s="69"/>
      <c r="S75" s="606">
        <f t="shared" si="7"/>
        <v>0</v>
      </c>
      <c r="T75" s="606">
        <f t="shared" si="8"/>
        <v>0</v>
      </c>
      <c r="U75" s="55"/>
      <c r="V75" s="816"/>
    </row>
    <row r="76" spans="4:22" ht="31.5" customHeight="1">
      <c r="D76" s="1310">
        <v>53</v>
      </c>
      <c r="E76" s="1211"/>
      <c r="F76" s="750"/>
      <c r="G76" s="66"/>
      <c r="H76" s="66"/>
      <c r="I76" s="238"/>
      <c r="J76" s="185"/>
      <c r="K76" s="222"/>
      <c r="L76" s="605" t="str">
        <f t="shared" si="6"/>
        <v/>
      </c>
      <c r="M76" s="145"/>
      <c r="N76" s="145"/>
      <c r="O76" s="144"/>
      <c r="P76" s="705"/>
      <c r="Q76" s="705"/>
      <c r="R76" s="69"/>
      <c r="S76" s="606">
        <f t="shared" si="7"/>
        <v>0</v>
      </c>
      <c r="T76" s="606">
        <f t="shared" si="8"/>
        <v>0</v>
      </c>
      <c r="U76" s="55"/>
      <c r="V76" s="816"/>
    </row>
    <row r="77" spans="4:22" ht="31.5" customHeight="1">
      <c r="D77" s="1310">
        <v>54</v>
      </c>
      <c r="E77" s="1211"/>
      <c r="F77" s="750"/>
      <c r="G77" s="66"/>
      <c r="H77" s="66"/>
      <c r="I77" s="238"/>
      <c r="J77" s="185"/>
      <c r="K77" s="222"/>
      <c r="L77" s="605" t="str">
        <f t="shared" si="6"/>
        <v/>
      </c>
      <c r="M77" s="145"/>
      <c r="N77" s="145"/>
      <c r="O77" s="144"/>
      <c r="P77" s="705"/>
      <c r="Q77" s="705"/>
      <c r="R77" s="69"/>
      <c r="S77" s="606">
        <f t="shared" si="7"/>
        <v>0</v>
      </c>
      <c r="T77" s="606">
        <f t="shared" si="8"/>
        <v>0</v>
      </c>
      <c r="U77" s="55"/>
      <c r="V77" s="816"/>
    </row>
    <row r="78" spans="4:22" ht="31.5" customHeight="1">
      <c r="D78" s="1310">
        <v>55</v>
      </c>
      <c r="E78" s="1211"/>
      <c r="F78" s="750"/>
      <c r="G78" s="66"/>
      <c r="H78" s="55"/>
      <c r="I78" s="238"/>
      <c r="J78" s="145"/>
      <c r="K78" s="222"/>
      <c r="L78" s="605" t="str">
        <f t="shared" si="6"/>
        <v/>
      </c>
      <c r="M78" s="145"/>
      <c r="N78" s="145"/>
      <c r="O78" s="144"/>
      <c r="P78" s="705"/>
      <c r="Q78" s="705"/>
      <c r="R78" s="69"/>
      <c r="S78" s="606">
        <f t="shared" si="7"/>
        <v>0</v>
      </c>
      <c r="T78" s="606">
        <f t="shared" si="8"/>
        <v>0</v>
      </c>
      <c r="U78" s="55"/>
      <c r="V78" s="816"/>
    </row>
    <row r="79" spans="4:22" ht="31.5" customHeight="1">
      <c r="D79" s="1310">
        <v>56</v>
      </c>
      <c r="E79" s="1211"/>
      <c r="F79" s="750"/>
      <c r="G79" s="66"/>
      <c r="H79" s="55"/>
      <c r="I79" s="238"/>
      <c r="J79" s="145"/>
      <c r="K79" s="222"/>
      <c r="L79" s="605" t="str">
        <f t="shared" si="6"/>
        <v/>
      </c>
      <c r="M79" s="145"/>
      <c r="N79" s="145"/>
      <c r="O79" s="144"/>
      <c r="P79" s="705"/>
      <c r="Q79" s="705"/>
      <c r="R79" s="69"/>
      <c r="S79" s="606">
        <f t="shared" si="7"/>
        <v>0</v>
      </c>
      <c r="T79" s="606">
        <f t="shared" si="8"/>
        <v>0</v>
      </c>
      <c r="U79" s="55"/>
      <c r="V79" s="816"/>
    </row>
    <row r="80" spans="4:22" ht="31.5" customHeight="1">
      <c r="D80" s="1310">
        <v>57</v>
      </c>
      <c r="E80" s="1211"/>
      <c r="F80" s="750"/>
      <c r="G80" s="66"/>
      <c r="H80" s="55"/>
      <c r="I80" s="238"/>
      <c r="J80" s="145"/>
      <c r="K80" s="222"/>
      <c r="L80" s="605" t="str">
        <f t="shared" si="6"/>
        <v/>
      </c>
      <c r="M80" s="145"/>
      <c r="N80" s="145"/>
      <c r="O80" s="144"/>
      <c r="P80" s="705"/>
      <c r="Q80" s="705"/>
      <c r="R80" s="69"/>
      <c r="S80" s="606">
        <f t="shared" si="7"/>
        <v>0</v>
      </c>
      <c r="T80" s="606">
        <f t="shared" si="8"/>
        <v>0</v>
      </c>
      <c r="U80" s="55"/>
      <c r="V80" s="816"/>
    </row>
    <row r="81" spans="4:22" ht="31.5" customHeight="1">
      <c r="D81" s="1310">
        <v>58</v>
      </c>
      <c r="E81" s="1211"/>
      <c r="F81" s="750"/>
      <c r="G81" s="66"/>
      <c r="H81" s="55"/>
      <c r="I81" s="238"/>
      <c r="J81" s="145"/>
      <c r="K81" s="222"/>
      <c r="L81" s="605" t="str">
        <f t="shared" si="6"/>
        <v/>
      </c>
      <c r="M81" s="145"/>
      <c r="N81" s="145"/>
      <c r="O81" s="144"/>
      <c r="P81" s="705"/>
      <c r="Q81" s="705"/>
      <c r="R81" s="69"/>
      <c r="S81" s="606">
        <f t="shared" si="7"/>
        <v>0</v>
      </c>
      <c r="T81" s="606">
        <f>IF(V81="",0,MIN(R81,S81))</f>
        <v>0</v>
      </c>
      <c r="U81" s="55"/>
      <c r="V81" s="816"/>
    </row>
    <row r="82" spans="4:22" ht="31.5" customHeight="1">
      <c r="D82" s="1310">
        <v>59</v>
      </c>
      <c r="E82" s="1211"/>
      <c r="F82" s="750"/>
      <c r="G82" s="66"/>
      <c r="H82" s="55"/>
      <c r="I82" s="238"/>
      <c r="J82" s="145"/>
      <c r="K82" s="222"/>
      <c r="L82" s="605" t="str">
        <f t="shared" si="6"/>
        <v/>
      </c>
      <c r="M82" s="145"/>
      <c r="N82" s="145"/>
      <c r="O82" s="144"/>
      <c r="P82" s="705"/>
      <c r="Q82" s="705"/>
      <c r="R82" s="69"/>
      <c r="S82" s="606">
        <f t="shared" si="7"/>
        <v>0</v>
      </c>
      <c r="T82" s="606">
        <f t="shared" ref="T82:T87" si="9">IF(V82="",0,MIN(R82,S82))</f>
        <v>0</v>
      </c>
      <c r="U82" s="55"/>
      <c r="V82" s="816"/>
    </row>
    <row r="83" spans="4:22" ht="31.5" customHeight="1">
      <c r="D83" s="1310">
        <v>60</v>
      </c>
      <c r="E83" s="1211"/>
      <c r="F83" s="750"/>
      <c r="G83" s="66"/>
      <c r="H83" s="55"/>
      <c r="I83" s="238"/>
      <c r="J83" s="145"/>
      <c r="K83" s="222"/>
      <c r="L83" s="605" t="str">
        <f t="shared" si="6"/>
        <v/>
      </c>
      <c r="M83" s="145"/>
      <c r="N83" s="145"/>
      <c r="O83" s="144"/>
      <c r="P83" s="705"/>
      <c r="Q83" s="705"/>
      <c r="R83" s="69"/>
      <c r="S83" s="606">
        <f t="shared" si="7"/>
        <v>0</v>
      </c>
      <c r="T83" s="606">
        <f t="shared" si="9"/>
        <v>0</v>
      </c>
      <c r="U83" s="55"/>
      <c r="V83" s="816"/>
    </row>
    <row r="84" spans="4:22" ht="31.5" customHeight="1">
      <c r="D84" s="1310">
        <v>61</v>
      </c>
      <c r="E84" s="1211"/>
      <c r="F84" s="750"/>
      <c r="G84" s="66"/>
      <c r="H84" s="55"/>
      <c r="I84" s="238"/>
      <c r="J84" s="145"/>
      <c r="K84" s="222"/>
      <c r="L84" s="605" t="str">
        <f t="shared" si="6"/>
        <v/>
      </c>
      <c r="M84" s="145"/>
      <c r="N84" s="145"/>
      <c r="O84" s="144"/>
      <c r="P84" s="705"/>
      <c r="Q84" s="705"/>
      <c r="R84" s="69"/>
      <c r="S84" s="606">
        <f t="shared" si="7"/>
        <v>0</v>
      </c>
      <c r="T84" s="606">
        <f t="shared" si="9"/>
        <v>0</v>
      </c>
      <c r="U84" s="55"/>
      <c r="V84" s="816"/>
    </row>
    <row r="85" spans="4:22" ht="31.5" customHeight="1">
      <c r="D85" s="1310">
        <v>62</v>
      </c>
      <c r="E85" s="1211"/>
      <c r="F85" s="750"/>
      <c r="G85" s="66"/>
      <c r="H85" s="55"/>
      <c r="I85" s="238"/>
      <c r="J85" s="145"/>
      <c r="K85" s="222"/>
      <c r="L85" s="605" t="str">
        <f t="shared" si="6"/>
        <v/>
      </c>
      <c r="M85" s="145"/>
      <c r="N85" s="145"/>
      <c r="O85" s="144"/>
      <c r="P85" s="705"/>
      <c r="Q85" s="705"/>
      <c r="R85" s="69"/>
      <c r="S85" s="606">
        <f t="shared" si="7"/>
        <v>0</v>
      </c>
      <c r="T85" s="606">
        <f t="shared" si="9"/>
        <v>0</v>
      </c>
      <c r="U85" s="55"/>
      <c r="V85" s="816"/>
    </row>
    <row r="86" spans="4:22" ht="31.5" customHeight="1">
      <c r="D86" s="1310">
        <v>63</v>
      </c>
      <c r="E86" s="1211"/>
      <c r="F86" s="750"/>
      <c r="G86" s="66"/>
      <c r="H86" s="55"/>
      <c r="I86" s="238"/>
      <c r="J86" s="145"/>
      <c r="K86" s="222"/>
      <c r="L86" s="605" t="str">
        <f t="shared" si="6"/>
        <v/>
      </c>
      <c r="M86" s="145"/>
      <c r="N86" s="145"/>
      <c r="O86" s="144"/>
      <c r="P86" s="705"/>
      <c r="Q86" s="705"/>
      <c r="R86" s="69"/>
      <c r="S86" s="606">
        <f t="shared" si="7"/>
        <v>0</v>
      </c>
      <c r="T86" s="606">
        <f t="shared" si="9"/>
        <v>0</v>
      </c>
      <c r="U86" s="55"/>
      <c r="V86" s="816"/>
    </row>
    <row r="87" spans="4:22" ht="31.5" customHeight="1">
      <c r="D87" s="1310">
        <v>64</v>
      </c>
      <c r="E87" s="1211"/>
      <c r="F87" s="750"/>
      <c r="G87" s="66"/>
      <c r="H87" s="55"/>
      <c r="I87" s="238"/>
      <c r="J87" s="145"/>
      <c r="K87" s="222"/>
      <c r="L87" s="605" t="str">
        <f t="shared" si="6"/>
        <v/>
      </c>
      <c r="M87" s="144"/>
      <c r="N87" s="144"/>
      <c r="O87" s="144"/>
      <c r="P87" s="144"/>
      <c r="Q87" s="144"/>
      <c r="R87" s="69"/>
      <c r="S87" s="752">
        <f t="shared" si="7"/>
        <v>0</v>
      </c>
      <c r="T87" s="606">
        <f t="shared" si="9"/>
        <v>0</v>
      </c>
      <c r="U87" s="55"/>
      <c r="V87" s="816"/>
    </row>
    <row r="88" spans="4:22">
      <c r="F88" s="436"/>
      <c r="G88" s="436"/>
      <c r="K88" s="616">
        <f>SUM(K67:K87)</f>
        <v>0</v>
      </c>
      <c r="L88" s="753"/>
      <c r="M88" s="557">
        <f>COUNTA(M67:M87)</f>
        <v>0</v>
      </c>
      <c r="O88" s="557">
        <f>SUM(O67:O87)</f>
        <v>0</v>
      </c>
      <c r="Q88" s="557">
        <f>SUM(Q67:Q87)</f>
        <v>0</v>
      </c>
      <c r="T88" s="616">
        <f>SUM(T67:T87)</f>
        <v>0</v>
      </c>
    </row>
  </sheetData>
  <sheetProtection sheet="1" selectLockedCells="1"/>
  <mergeCells count="117">
    <mergeCell ref="D71:E71"/>
    <mergeCell ref="D72:E72"/>
    <mergeCell ref="D73:E73"/>
    <mergeCell ref="D74:E74"/>
    <mergeCell ref="D75:E75"/>
    <mergeCell ref="D76:E76"/>
    <mergeCell ref="D53:E53"/>
    <mergeCell ref="D54:E54"/>
    <mergeCell ref="D55:E55"/>
    <mergeCell ref="D56:E56"/>
    <mergeCell ref="D57:E57"/>
    <mergeCell ref="D83:E83"/>
    <mergeCell ref="D84:E84"/>
    <mergeCell ref="D85:E85"/>
    <mergeCell ref="D86:E86"/>
    <mergeCell ref="D87:E87"/>
    <mergeCell ref="D77:E77"/>
    <mergeCell ref="D78:E78"/>
    <mergeCell ref="D79:E79"/>
    <mergeCell ref="D80:E80"/>
    <mergeCell ref="D81:E81"/>
    <mergeCell ref="D82:E82"/>
    <mergeCell ref="U65:U66"/>
    <mergeCell ref="V65:V66"/>
    <mergeCell ref="D67:E67"/>
    <mergeCell ref="D68:E68"/>
    <mergeCell ref="D69:E69"/>
    <mergeCell ref="D70:E70"/>
    <mergeCell ref="O65:O66"/>
    <mergeCell ref="P65:P66"/>
    <mergeCell ref="Q65:Q66"/>
    <mergeCell ref="R65:R66"/>
    <mergeCell ref="S65:S66"/>
    <mergeCell ref="T65:T66"/>
    <mergeCell ref="H65:H66"/>
    <mergeCell ref="J65:J66"/>
    <mergeCell ref="K65:K66"/>
    <mergeCell ref="M65:M66"/>
    <mergeCell ref="N65:N66"/>
    <mergeCell ref="F65:F66"/>
    <mergeCell ref="I65:I66"/>
    <mergeCell ref="L65:L66"/>
    <mergeCell ref="G65:G66"/>
    <mergeCell ref="D47:E47"/>
    <mergeCell ref="D48:E48"/>
    <mergeCell ref="D49:E49"/>
    <mergeCell ref="D50:E50"/>
    <mergeCell ref="D51:E51"/>
    <mergeCell ref="D52:E52"/>
    <mergeCell ref="D41:E41"/>
    <mergeCell ref="D42:E42"/>
    <mergeCell ref="D43:E43"/>
    <mergeCell ref="D44:E44"/>
    <mergeCell ref="D45:E45"/>
    <mergeCell ref="D46:E46"/>
    <mergeCell ref="U35:U36"/>
    <mergeCell ref="V35:V36"/>
    <mergeCell ref="D37:E37"/>
    <mergeCell ref="D38:E38"/>
    <mergeCell ref="D39:E39"/>
    <mergeCell ref="D40:E40"/>
    <mergeCell ref="O35:O36"/>
    <mergeCell ref="P35:P36"/>
    <mergeCell ref="Q35:Q36"/>
    <mergeCell ref="R35:R36"/>
    <mergeCell ref="S35:S36"/>
    <mergeCell ref="T35:T36"/>
    <mergeCell ref="H35:H36"/>
    <mergeCell ref="J35:J36"/>
    <mergeCell ref="K35:K36"/>
    <mergeCell ref="M35:M36"/>
    <mergeCell ref="N35:N36"/>
    <mergeCell ref="I35:I36"/>
    <mergeCell ref="L35:L36"/>
    <mergeCell ref="G35:G36"/>
    <mergeCell ref="D28:E28"/>
    <mergeCell ref="D29:E29"/>
    <mergeCell ref="D30:E30"/>
    <mergeCell ref="D31:E31"/>
    <mergeCell ref="D32:E32"/>
    <mergeCell ref="F35:F36"/>
    <mergeCell ref="D22:E22"/>
    <mergeCell ref="D23:E23"/>
    <mergeCell ref="D24:E24"/>
    <mergeCell ref="D25:E25"/>
    <mergeCell ref="D26:E26"/>
    <mergeCell ref="D27:E27"/>
    <mergeCell ref="D16:E16"/>
    <mergeCell ref="D17:E17"/>
    <mergeCell ref="D18:E18"/>
    <mergeCell ref="D19:E19"/>
    <mergeCell ref="D20:E20"/>
    <mergeCell ref="D21:E21"/>
    <mergeCell ref="V9:V10"/>
    <mergeCell ref="D11:E11"/>
    <mergeCell ref="D12:E12"/>
    <mergeCell ref="D13:E13"/>
    <mergeCell ref="D14:E14"/>
    <mergeCell ref="D15:E15"/>
    <mergeCell ref="P9:P10"/>
    <mergeCell ref="Q9:Q10"/>
    <mergeCell ref="R9:R10"/>
    <mergeCell ref="S9:S10"/>
    <mergeCell ref="T9:T10"/>
    <mergeCell ref="U9:U10"/>
    <mergeCell ref="I9:I10"/>
    <mergeCell ref="L9:L10"/>
    <mergeCell ref="G9:G10"/>
    <mergeCell ref="B1:K2"/>
    <mergeCell ref="T5:U5"/>
    <mergeCell ref="F9:F10"/>
    <mergeCell ref="H9:H10"/>
    <mergeCell ref="J9:J10"/>
    <mergeCell ref="K9:K10"/>
    <mergeCell ref="M9:M10"/>
    <mergeCell ref="N9:N10"/>
    <mergeCell ref="O9:O10"/>
  </mergeCells>
  <phoneticPr fontId="2"/>
  <dataValidations count="4">
    <dataValidation type="list" allowBlank="1" showInputMessage="1" showErrorMessage="1" sqref="M11:M32 M67:M87 M37:M57">
      <formula1>"○"</formula1>
    </dataValidation>
    <dataValidation type="list" allowBlank="1" showInputMessage="1" showErrorMessage="1" sqref="B10">
      <formula1>"有,無"</formula1>
    </dataValidation>
    <dataValidation type="whole" operator="greaterThanOrEqual" allowBlank="1" showInputMessage="1" showErrorMessage="1" sqref="L67:L87 L37:L57 K11:L32">
      <formula1>0</formula1>
    </dataValidation>
    <dataValidation type="list" allowBlank="1" showInputMessage="1" showErrorMessage="1" sqref="F11:F32 F37:F57 F67:F87">
      <formula1>"①エキスパート（キャリアアップ）研修,②その他"</formula1>
    </dataValidation>
  </dataValidations>
  <pageMargins left="0.51181102362204722" right="0.31496062992125984" top="0.55118110236220474" bottom="0" header="0.31496062992125984" footer="0.31496062992125984"/>
  <pageSetup paperSize="9" scale="59" fitToHeight="0" orientation="landscape" r:id="rId1"/>
  <rowBreaks count="2" manualBreakCount="2">
    <brk id="33" max="16383" man="1"/>
    <brk id="63" max="16383" man="1"/>
  </row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
  <sheetViews>
    <sheetView tabSelected="1" topLeftCell="B4" zoomScale="61" zoomScaleNormal="85" workbookViewId="0">
      <selection activeCell="AB19" sqref="AB19"/>
    </sheetView>
  </sheetViews>
  <sheetFormatPr defaultRowHeight="13"/>
  <cols>
    <col min="1" max="1" width="4.90625" style="423" customWidth="1"/>
    <col min="2" max="3" width="13.90625" style="423" customWidth="1"/>
    <col min="4" max="4" width="10" style="423" customWidth="1"/>
    <col min="5" max="5" width="13.90625" style="423" customWidth="1"/>
    <col min="6" max="6" width="20" style="423" bestFit="1" customWidth="1"/>
    <col min="7" max="7" width="8.90625" style="423" customWidth="1"/>
    <col min="8" max="8" width="9.08984375" style="423" bestFit="1" customWidth="1"/>
    <col min="9" max="9" width="8.26953125" style="695" customWidth="1"/>
    <col min="10" max="10" width="5.90625" style="423" customWidth="1"/>
    <col min="11" max="11" width="14.6328125" style="423" customWidth="1"/>
    <col min="12" max="12" width="27.6328125" style="423" customWidth="1"/>
    <col min="13" max="13" width="13" style="423" customWidth="1"/>
    <col min="14" max="14" width="14.453125" style="423" customWidth="1"/>
    <col min="15" max="26" width="7.26953125" style="423" bestFit="1" customWidth="1"/>
    <col min="27" max="16384" width="8.7265625" style="423"/>
  </cols>
  <sheetData>
    <row r="1" spans="1:27" ht="10.5" customHeight="1"/>
    <row r="2" spans="1:27" ht="28" customHeight="1">
      <c r="A2" s="617"/>
      <c r="B2" s="618"/>
      <c r="C2" s="618"/>
      <c r="D2" s="1424" t="s">
        <v>1065</v>
      </c>
      <c r="E2" s="1424"/>
      <c r="F2" s="1424"/>
      <c r="G2" s="1424"/>
      <c r="H2" s="1424"/>
      <c r="I2" s="1424"/>
      <c r="J2" s="1424"/>
      <c r="K2" s="1424"/>
      <c r="L2" s="618"/>
      <c r="M2" s="618"/>
    </row>
    <row r="3" spans="1:27" ht="16" customHeight="1">
      <c r="A3" s="619"/>
      <c r="B3" s="552"/>
      <c r="C3" s="552"/>
      <c r="D3" s="552"/>
      <c r="E3" s="552"/>
      <c r="F3" s="552"/>
      <c r="G3" s="552"/>
      <c r="P3" s="620"/>
    </row>
    <row r="4" spans="1:27" ht="16.5" customHeight="1">
      <c r="A4" s="1427" t="str">
        <f>説明等!C4</f>
        <v>令和７年度</v>
      </c>
      <c r="B4" s="1428"/>
      <c r="C4" s="1428"/>
      <c r="D4" s="1428"/>
      <c r="E4" s="1428"/>
      <c r="F4" s="1428"/>
      <c r="G4" s="1428"/>
      <c r="K4" s="434" t="s">
        <v>996</v>
      </c>
      <c r="L4" s="552">
        <f>説明等!C5</f>
        <v>0</v>
      </c>
      <c r="M4" s="490"/>
    </row>
    <row r="5" spans="1:27" ht="16.75" customHeight="1">
      <c r="A5" s="1230" t="s">
        <v>0</v>
      </c>
      <c r="B5" s="1225" t="s" ph="1">
        <v>702</v>
      </c>
      <c r="C5" s="1234" t="s">
        <v>528</v>
      </c>
      <c r="D5" s="1234" t="s">
        <v>765</v>
      </c>
      <c r="E5" s="1234" t="s">
        <v>682</v>
      </c>
      <c r="F5" s="1225" t="s">
        <v>754</v>
      </c>
      <c r="G5" s="1411" t="s">
        <v>349</v>
      </c>
      <c r="H5" s="1430" t="s">
        <v>757</v>
      </c>
      <c r="I5" s="1411" t="s">
        <v>1062</v>
      </c>
      <c r="J5" s="1411" t="s">
        <v>350</v>
      </c>
      <c r="K5" s="1409" t="s">
        <v>344</v>
      </c>
      <c r="L5" s="1409" t="s">
        <v>465</v>
      </c>
      <c r="M5" s="1425" t="s">
        <v>354</v>
      </c>
    </row>
    <row r="6" spans="1:27" ht="20.5" customHeight="1" thickBot="1">
      <c r="A6" s="1231"/>
      <c r="B6" s="1429" ph="1"/>
      <c r="C6" s="1429"/>
      <c r="D6" s="1429"/>
      <c r="E6" s="1429"/>
      <c r="F6" s="1429"/>
      <c r="G6" s="1226"/>
      <c r="H6" s="1226"/>
      <c r="I6" s="1431"/>
      <c r="J6" s="1226"/>
      <c r="K6" s="1226"/>
      <c r="L6" s="1226"/>
      <c r="M6" s="1426"/>
      <c r="N6" s="621" t="s">
        <v>411</v>
      </c>
      <c r="O6" s="622">
        <v>1</v>
      </c>
      <c r="P6" s="622">
        <v>2</v>
      </c>
      <c r="Q6" s="622">
        <v>3</v>
      </c>
      <c r="R6" s="622">
        <v>4</v>
      </c>
      <c r="S6" s="622">
        <v>5</v>
      </c>
      <c r="T6" s="622">
        <v>6</v>
      </c>
      <c r="U6" s="622">
        <v>7</v>
      </c>
      <c r="V6" s="622">
        <v>8</v>
      </c>
      <c r="W6" s="622">
        <v>9</v>
      </c>
      <c r="X6" s="622">
        <v>10</v>
      </c>
      <c r="Y6" s="622">
        <v>11</v>
      </c>
      <c r="Z6" s="622">
        <v>12</v>
      </c>
      <c r="AA6" s="423" t="s">
        <v>756</v>
      </c>
    </row>
    <row r="7" spans="1:27" ht="32" customHeight="1" thickTop="1">
      <c r="A7" s="690">
        <v>1</v>
      </c>
      <c r="B7" s="80" ph="1"/>
      <c r="C7" s="229"/>
      <c r="D7" s="113"/>
      <c r="E7" s="283"/>
      <c r="F7" s="283"/>
      <c r="G7" s="113"/>
      <c r="H7" s="113"/>
      <c r="I7" s="114"/>
      <c r="J7" s="114"/>
      <c r="K7" s="114"/>
      <c r="L7" s="169"/>
      <c r="M7" s="754"/>
      <c r="N7" s="623">
        <v>4</v>
      </c>
      <c r="O7" s="629">
        <f t="shared" ref="O7:O18" si="0">IF($J$7="",IF(AND(N7&gt;=$E$7,N7&lt;=$F$7),1,IF($E$7&gt;$F$7,IF(OR(N7&gt;=$E$7,N7&lt;=$F$7),1,0),0)))</f>
        <v>0</v>
      </c>
      <c r="P7" s="629">
        <f t="shared" ref="P7:P18" si="1">IF($J$8="",IF(AND(N7&gt;=$E$8,N7&lt;=$F$8),1,IF($E$8&gt;$F$8,IF(OR(N7&gt;=$E$8,N7&lt;=$F$8),1,0),0)))</f>
        <v>0</v>
      </c>
      <c r="Q7" s="629">
        <f t="shared" ref="Q7:Q18" si="2">IF($J$9="",IF(AND(N7&gt;=$E$9,N7&lt;=$F$9),1,IF($E$9&gt;$F$9,IF(OR(N7&gt;=$E$9,N7&lt;=$F$9),1,0),0)))</f>
        <v>0</v>
      </c>
      <c r="R7" s="629">
        <f t="shared" ref="R7:R18" si="3">IF($J$10="",IF(AND(N7&gt;=$E$10,N7&lt;=$F$10),1,IF($E$10&gt;$F$10,IF(OR(N7&gt;=$E$10,N7&lt;=$F$10),1,0),0)))</f>
        <v>0</v>
      </c>
      <c r="S7" s="629">
        <f t="shared" ref="S7:S18" si="4">IF($J$11="",IF(AND(N7&gt;=$E$11,N7&lt;=$F$11),1,IF($E$11&gt;$F$11,IF(OR(N7&gt;=$E$11,N7&lt;=$F$11),1,0),0)))</f>
        <v>0</v>
      </c>
      <c r="T7" s="630">
        <f t="shared" ref="T7:T18" si="5">IF($J$12="",IF(AND(N7&gt;=$E$12,N7&lt;=$F$12),1,IF($E$12&gt;$F$12,IF(OR(N7&gt;=$E$12,N7&lt;=$F$12),1,0),0)))</f>
        <v>0</v>
      </c>
      <c r="U7" s="630">
        <f t="shared" ref="U7:U18" si="6">IF($J$13="",IF(AND(N7&gt;=$E$13,N7&lt;=$F$13),1,IF($E$13&gt;$F$13,IF(OR(N7&gt;=$E$13,N7&lt;=$F$13),1,0),0)))</f>
        <v>0</v>
      </c>
      <c r="V7" s="630">
        <f t="shared" ref="V7:V18" si="7">IF($J$14="",IF(AND(N7&gt;=$E$14,N7&lt;=$F$14),1,IF($E$14&gt;$F$14,IF(OR(N7&gt;=$E$14,N7&lt;=$F$14),1,0),0)))</f>
        <v>0</v>
      </c>
      <c r="W7" s="630">
        <f t="shared" ref="W7:W18" si="8">IF($J$15="",IF(AND(N7&gt;=$E$15,N7&lt;=$F$15),1,IF($E$15&gt;$F$15,IF(OR(N7&gt;=$E$15,N7&lt;=$F$15),1,0),0)))</f>
        <v>0</v>
      </c>
      <c r="X7" s="630">
        <f t="shared" ref="X7:X18" si="9">IF($J$16="",IF(AND(N7&gt;=$E$16,N7&lt;=$F$16),1,IF($E$16&gt;$F$16,IF(OR(N7&gt;=$E$16,N7&lt;=$F$16),1,0),0)))</f>
        <v>0</v>
      </c>
      <c r="Y7" s="630">
        <f t="shared" ref="Y7:Y18" si="10">IF($J$17="",IF(AND(N7&gt;=$E$17,N7&lt;=$F$17),1,IF($E$17&gt;$F$17,IF(OR(N7&gt;=$E$17,N7&lt;=$F$17),1,0),0)))</f>
        <v>0</v>
      </c>
      <c r="Z7" s="630">
        <f t="shared" ref="Z7:Z18" si="11">IF($J$18="",IF(AND(N7&gt;=$E$18,N7&lt;=$F$18),1,IF($E$18&gt;$F$18,IF(OR(N7&gt;=$E$18,N7&lt;=$F$18),1,0),0)))</f>
        <v>0</v>
      </c>
      <c r="AA7" s="624">
        <f>ROUNDUP(SUM(O7:Z7)/3,0)</f>
        <v>0</v>
      </c>
    </row>
    <row r="8" spans="1:27" ht="32" customHeight="1">
      <c r="A8" s="692">
        <v>2</v>
      </c>
      <c r="B8" s="115" ph="1"/>
      <c r="C8" s="239"/>
      <c r="D8" s="115"/>
      <c r="E8" s="283"/>
      <c r="F8" s="283"/>
      <c r="G8" s="113"/>
      <c r="H8" s="115"/>
      <c r="I8" s="116"/>
      <c r="J8" s="116"/>
      <c r="K8" s="116"/>
      <c r="L8" s="163"/>
      <c r="M8" s="164"/>
      <c r="N8" s="625">
        <v>5</v>
      </c>
      <c r="O8" s="629">
        <f t="shared" si="0"/>
        <v>0</v>
      </c>
      <c r="P8" s="629">
        <f t="shared" si="1"/>
        <v>0</v>
      </c>
      <c r="Q8" s="629">
        <f t="shared" si="2"/>
        <v>0</v>
      </c>
      <c r="R8" s="629">
        <f t="shared" si="3"/>
        <v>0</v>
      </c>
      <c r="S8" s="629">
        <f t="shared" si="4"/>
        <v>0</v>
      </c>
      <c r="T8" s="630">
        <f t="shared" si="5"/>
        <v>0</v>
      </c>
      <c r="U8" s="630">
        <f t="shared" si="6"/>
        <v>0</v>
      </c>
      <c r="V8" s="630">
        <f t="shared" si="7"/>
        <v>0</v>
      </c>
      <c r="W8" s="630">
        <f t="shared" si="8"/>
        <v>0</v>
      </c>
      <c r="X8" s="630">
        <f t="shared" si="9"/>
        <v>0</v>
      </c>
      <c r="Y8" s="630">
        <f t="shared" si="10"/>
        <v>0</v>
      </c>
      <c r="Z8" s="630">
        <f t="shared" si="11"/>
        <v>0</v>
      </c>
      <c r="AA8" s="624">
        <f t="shared" ref="AA8:AA18" si="12">ROUNDUP(SUM(O8:Z8)/3,0)</f>
        <v>0</v>
      </c>
    </row>
    <row r="9" spans="1:27" ht="32" customHeight="1">
      <c r="A9" s="692">
        <v>3</v>
      </c>
      <c r="B9" s="115" ph="1"/>
      <c r="C9" s="239"/>
      <c r="D9" s="115"/>
      <c r="E9" s="283"/>
      <c r="F9" s="283"/>
      <c r="G9" s="113"/>
      <c r="H9" s="115"/>
      <c r="I9" s="116"/>
      <c r="J9" s="116"/>
      <c r="K9" s="116"/>
      <c r="L9" s="163"/>
      <c r="M9" s="755"/>
      <c r="N9" s="623">
        <v>6</v>
      </c>
      <c r="O9" s="629">
        <f t="shared" si="0"/>
        <v>0</v>
      </c>
      <c r="P9" s="629">
        <f t="shared" si="1"/>
        <v>0</v>
      </c>
      <c r="Q9" s="629">
        <f t="shared" si="2"/>
        <v>0</v>
      </c>
      <c r="R9" s="629">
        <f t="shared" si="3"/>
        <v>0</v>
      </c>
      <c r="S9" s="629">
        <f t="shared" si="4"/>
        <v>0</v>
      </c>
      <c r="T9" s="630">
        <f t="shared" si="5"/>
        <v>0</v>
      </c>
      <c r="U9" s="630">
        <f t="shared" si="6"/>
        <v>0</v>
      </c>
      <c r="V9" s="630">
        <f t="shared" si="7"/>
        <v>0</v>
      </c>
      <c r="W9" s="630">
        <f t="shared" si="8"/>
        <v>0</v>
      </c>
      <c r="X9" s="630">
        <f t="shared" si="9"/>
        <v>0</v>
      </c>
      <c r="Y9" s="630">
        <f t="shared" si="10"/>
        <v>0</v>
      </c>
      <c r="Z9" s="630">
        <f t="shared" si="11"/>
        <v>0</v>
      </c>
      <c r="AA9" s="624">
        <f t="shared" si="12"/>
        <v>0</v>
      </c>
    </row>
    <row r="10" spans="1:27" ht="32" customHeight="1">
      <c r="A10" s="692">
        <v>4</v>
      </c>
      <c r="B10" s="115" ph="1"/>
      <c r="C10" s="239"/>
      <c r="D10" s="115"/>
      <c r="E10" s="283"/>
      <c r="F10" s="283"/>
      <c r="G10" s="113"/>
      <c r="H10" s="115"/>
      <c r="I10" s="116"/>
      <c r="J10" s="116"/>
      <c r="K10" s="116"/>
      <c r="L10" s="163"/>
      <c r="M10" s="755"/>
      <c r="N10" s="625">
        <v>7</v>
      </c>
      <c r="O10" s="629">
        <f t="shared" si="0"/>
        <v>0</v>
      </c>
      <c r="P10" s="629">
        <f t="shared" si="1"/>
        <v>0</v>
      </c>
      <c r="Q10" s="629">
        <f t="shared" si="2"/>
        <v>0</v>
      </c>
      <c r="R10" s="629">
        <f t="shared" si="3"/>
        <v>0</v>
      </c>
      <c r="S10" s="629">
        <f t="shared" si="4"/>
        <v>0</v>
      </c>
      <c r="T10" s="630">
        <f t="shared" si="5"/>
        <v>0</v>
      </c>
      <c r="U10" s="630">
        <f t="shared" si="6"/>
        <v>0</v>
      </c>
      <c r="V10" s="630">
        <f t="shared" si="7"/>
        <v>0</v>
      </c>
      <c r="W10" s="630">
        <f t="shared" si="8"/>
        <v>0</v>
      </c>
      <c r="X10" s="630">
        <f t="shared" si="9"/>
        <v>0</v>
      </c>
      <c r="Y10" s="630">
        <f t="shared" si="10"/>
        <v>0</v>
      </c>
      <c r="Z10" s="630">
        <f t="shared" si="11"/>
        <v>0</v>
      </c>
      <c r="AA10" s="624">
        <f t="shared" si="12"/>
        <v>0</v>
      </c>
    </row>
    <row r="11" spans="1:27" ht="32" customHeight="1">
      <c r="A11" s="692">
        <v>5</v>
      </c>
      <c r="B11" s="115" ph="1"/>
      <c r="C11" s="239"/>
      <c r="D11" s="115"/>
      <c r="E11" s="283"/>
      <c r="F11" s="283"/>
      <c r="G11" s="113"/>
      <c r="H11" s="115"/>
      <c r="I11" s="116"/>
      <c r="J11" s="116"/>
      <c r="K11" s="116"/>
      <c r="L11" s="164"/>
      <c r="M11" s="755"/>
      <c r="N11" s="623">
        <v>8</v>
      </c>
      <c r="O11" s="629">
        <f t="shared" si="0"/>
        <v>0</v>
      </c>
      <c r="P11" s="629">
        <f t="shared" si="1"/>
        <v>0</v>
      </c>
      <c r="Q11" s="629">
        <f t="shared" si="2"/>
        <v>0</v>
      </c>
      <c r="R11" s="629">
        <f t="shared" si="3"/>
        <v>0</v>
      </c>
      <c r="S11" s="629">
        <f t="shared" si="4"/>
        <v>0</v>
      </c>
      <c r="T11" s="630">
        <f t="shared" si="5"/>
        <v>0</v>
      </c>
      <c r="U11" s="630">
        <f t="shared" si="6"/>
        <v>0</v>
      </c>
      <c r="V11" s="630">
        <f t="shared" si="7"/>
        <v>0</v>
      </c>
      <c r="W11" s="630">
        <f t="shared" si="8"/>
        <v>0</v>
      </c>
      <c r="X11" s="630">
        <f t="shared" si="9"/>
        <v>0</v>
      </c>
      <c r="Y11" s="630">
        <f t="shared" si="10"/>
        <v>0</v>
      </c>
      <c r="Z11" s="630">
        <f t="shared" si="11"/>
        <v>0</v>
      </c>
      <c r="AA11" s="624">
        <f t="shared" si="12"/>
        <v>0</v>
      </c>
    </row>
    <row r="12" spans="1:27" ht="32" customHeight="1">
      <c r="A12" s="692">
        <v>6</v>
      </c>
      <c r="B12" s="115" ph="1"/>
      <c r="C12" s="239"/>
      <c r="D12" s="115"/>
      <c r="E12" s="283"/>
      <c r="F12" s="283"/>
      <c r="G12" s="113"/>
      <c r="H12" s="115"/>
      <c r="I12" s="116"/>
      <c r="J12" s="116"/>
      <c r="K12" s="116"/>
      <c r="L12" s="165"/>
      <c r="M12" s="755"/>
      <c r="N12" s="625">
        <v>9</v>
      </c>
      <c r="O12" s="629">
        <f t="shared" si="0"/>
        <v>0</v>
      </c>
      <c r="P12" s="629">
        <f t="shared" si="1"/>
        <v>0</v>
      </c>
      <c r="Q12" s="629">
        <f t="shared" si="2"/>
        <v>0</v>
      </c>
      <c r="R12" s="629">
        <f t="shared" si="3"/>
        <v>0</v>
      </c>
      <c r="S12" s="629">
        <f t="shared" si="4"/>
        <v>0</v>
      </c>
      <c r="T12" s="630">
        <f t="shared" si="5"/>
        <v>0</v>
      </c>
      <c r="U12" s="630">
        <f t="shared" si="6"/>
        <v>0</v>
      </c>
      <c r="V12" s="630">
        <f t="shared" si="7"/>
        <v>0</v>
      </c>
      <c r="W12" s="630">
        <f t="shared" si="8"/>
        <v>0</v>
      </c>
      <c r="X12" s="630">
        <f t="shared" si="9"/>
        <v>0</v>
      </c>
      <c r="Y12" s="630">
        <f t="shared" si="10"/>
        <v>0</v>
      </c>
      <c r="Z12" s="630">
        <f t="shared" si="11"/>
        <v>0</v>
      </c>
      <c r="AA12" s="624">
        <f t="shared" si="12"/>
        <v>0</v>
      </c>
    </row>
    <row r="13" spans="1:27" ht="32" customHeight="1">
      <c r="A13" s="692">
        <v>7</v>
      </c>
      <c r="B13" s="115" ph="1"/>
      <c r="C13" s="239"/>
      <c r="D13" s="115"/>
      <c r="E13" s="283"/>
      <c r="F13" s="283"/>
      <c r="G13" s="113"/>
      <c r="H13" s="115"/>
      <c r="I13" s="116"/>
      <c r="J13" s="116"/>
      <c r="K13" s="116"/>
      <c r="L13" s="165"/>
      <c r="M13" s="755"/>
      <c r="N13" s="623">
        <v>10</v>
      </c>
      <c r="O13" s="629">
        <f t="shared" si="0"/>
        <v>0</v>
      </c>
      <c r="P13" s="629">
        <f t="shared" si="1"/>
        <v>0</v>
      </c>
      <c r="Q13" s="629">
        <f t="shared" si="2"/>
        <v>0</v>
      </c>
      <c r="R13" s="629">
        <f t="shared" si="3"/>
        <v>0</v>
      </c>
      <c r="S13" s="629">
        <f t="shared" si="4"/>
        <v>0</v>
      </c>
      <c r="T13" s="630">
        <f t="shared" si="5"/>
        <v>0</v>
      </c>
      <c r="U13" s="630">
        <f t="shared" si="6"/>
        <v>0</v>
      </c>
      <c r="V13" s="630">
        <f t="shared" si="7"/>
        <v>0</v>
      </c>
      <c r="W13" s="630">
        <f t="shared" si="8"/>
        <v>0</v>
      </c>
      <c r="X13" s="630">
        <f t="shared" si="9"/>
        <v>0</v>
      </c>
      <c r="Y13" s="630">
        <f t="shared" si="10"/>
        <v>0</v>
      </c>
      <c r="Z13" s="630">
        <f t="shared" si="11"/>
        <v>0</v>
      </c>
      <c r="AA13" s="624">
        <f t="shared" si="12"/>
        <v>0</v>
      </c>
    </row>
    <row r="14" spans="1:27" ht="32" customHeight="1">
      <c r="A14" s="692">
        <v>8</v>
      </c>
      <c r="B14" s="115" ph="1"/>
      <c r="C14" s="239"/>
      <c r="D14" s="115"/>
      <c r="E14" s="283"/>
      <c r="F14" s="283"/>
      <c r="G14" s="113"/>
      <c r="H14" s="115"/>
      <c r="I14" s="116"/>
      <c r="J14" s="116"/>
      <c r="K14" s="116"/>
      <c r="L14" s="165"/>
      <c r="M14" s="755"/>
      <c r="N14" s="625">
        <v>11</v>
      </c>
      <c r="O14" s="629">
        <f t="shared" si="0"/>
        <v>0</v>
      </c>
      <c r="P14" s="629">
        <f t="shared" si="1"/>
        <v>0</v>
      </c>
      <c r="Q14" s="629">
        <f t="shared" si="2"/>
        <v>0</v>
      </c>
      <c r="R14" s="629">
        <f t="shared" si="3"/>
        <v>0</v>
      </c>
      <c r="S14" s="629">
        <f t="shared" si="4"/>
        <v>0</v>
      </c>
      <c r="T14" s="630">
        <f t="shared" si="5"/>
        <v>0</v>
      </c>
      <c r="U14" s="630">
        <f t="shared" si="6"/>
        <v>0</v>
      </c>
      <c r="V14" s="630">
        <f t="shared" si="7"/>
        <v>0</v>
      </c>
      <c r="W14" s="630">
        <f t="shared" si="8"/>
        <v>0</v>
      </c>
      <c r="X14" s="630">
        <f t="shared" si="9"/>
        <v>0</v>
      </c>
      <c r="Y14" s="630">
        <f t="shared" si="10"/>
        <v>0</v>
      </c>
      <c r="Z14" s="630">
        <f t="shared" si="11"/>
        <v>0</v>
      </c>
      <c r="AA14" s="624">
        <f t="shared" si="12"/>
        <v>0</v>
      </c>
    </row>
    <row r="15" spans="1:27" ht="32" customHeight="1">
      <c r="A15" s="692">
        <v>9</v>
      </c>
      <c r="B15" s="115" ph="1"/>
      <c r="C15" s="239"/>
      <c r="D15" s="115"/>
      <c r="E15" s="283"/>
      <c r="F15" s="283"/>
      <c r="G15" s="113"/>
      <c r="H15" s="115"/>
      <c r="I15" s="116"/>
      <c r="J15" s="116"/>
      <c r="K15" s="116"/>
      <c r="L15" s="165"/>
      <c r="M15" s="755"/>
      <c r="N15" s="623">
        <v>12</v>
      </c>
      <c r="O15" s="629">
        <f t="shared" si="0"/>
        <v>0</v>
      </c>
      <c r="P15" s="629">
        <f t="shared" si="1"/>
        <v>0</v>
      </c>
      <c r="Q15" s="629">
        <f t="shared" si="2"/>
        <v>0</v>
      </c>
      <c r="R15" s="629">
        <f t="shared" si="3"/>
        <v>0</v>
      </c>
      <c r="S15" s="629">
        <f t="shared" si="4"/>
        <v>0</v>
      </c>
      <c r="T15" s="630">
        <f t="shared" si="5"/>
        <v>0</v>
      </c>
      <c r="U15" s="630">
        <f t="shared" si="6"/>
        <v>0</v>
      </c>
      <c r="V15" s="630">
        <f t="shared" si="7"/>
        <v>0</v>
      </c>
      <c r="W15" s="630">
        <f t="shared" si="8"/>
        <v>0</v>
      </c>
      <c r="X15" s="630">
        <f t="shared" si="9"/>
        <v>0</v>
      </c>
      <c r="Y15" s="630">
        <f t="shared" si="10"/>
        <v>0</v>
      </c>
      <c r="Z15" s="630">
        <f t="shared" si="11"/>
        <v>0</v>
      </c>
      <c r="AA15" s="624">
        <f t="shared" si="12"/>
        <v>0</v>
      </c>
    </row>
    <row r="16" spans="1:27" ht="32" customHeight="1">
      <c r="A16" s="692">
        <v>10</v>
      </c>
      <c r="B16" s="115" ph="1"/>
      <c r="C16" s="239"/>
      <c r="D16" s="115"/>
      <c r="E16" s="283"/>
      <c r="F16" s="283"/>
      <c r="G16" s="113"/>
      <c r="H16" s="115"/>
      <c r="I16" s="116"/>
      <c r="J16" s="116"/>
      <c r="K16" s="116"/>
      <c r="L16" s="165"/>
      <c r="M16" s="755"/>
      <c r="N16" s="625">
        <v>1</v>
      </c>
      <c r="O16" s="629">
        <f t="shared" si="0"/>
        <v>0</v>
      </c>
      <c r="P16" s="629">
        <f t="shared" si="1"/>
        <v>0</v>
      </c>
      <c r="Q16" s="629">
        <f t="shared" si="2"/>
        <v>0</v>
      </c>
      <c r="R16" s="629">
        <f t="shared" si="3"/>
        <v>0</v>
      </c>
      <c r="S16" s="629">
        <f t="shared" si="4"/>
        <v>0</v>
      </c>
      <c r="T16" s="630">
        <f t="shared" si="5"/>
        <v>0</v>
      </c>
      <c r="U16" s="630">
        <f t="shared" si="6"/>
        <v>0</v>
      </c>
      <c r="V16" s="630">
        <f t="shared" si="7"/>
        <v>0</v>
      </c>
      <c r="W16" s="630">
        <f t="shared" si="8"/>
        <v>0</v>
      </c>
      <c r="X16" s="630">
        <f t="shared" si="9"/>
        <v>0</v>
      </c>
      <c r="Y16" s="630">
        <f t="shared" si="10"/>
        <v>0</v>
      </c>
      <c r="Z16" s="630">
        <f t="shared" si="11"/>
        <v>0</v>
      </c>
      <c r="AA16" s="624">
        <f t="shared" si="12"/>
        <v>0</v>
      </c>
    </row>
    <row r="17" spans="1:27" ht="32" customHeight="1">
      <c r="A17" s="692">
        <v>11</v>
      </c>
      <c r="B17" s="115" ph="1"/>
      <c r="C17" s="239"/>
      <c r="D17" s="115"/>
      <c r="E17" s="283"/>
      <c r="F17" s="283"/>
      <c r="G17" s="113"/>
      <c r="H17" s="115"/>
      <c r="I17" s="116"/>
      <c r="J17" s="116"/>
      <c r="K17" s="116"/>
      <c r="L17" s="165"/>
      <c r="M17" s="755"/>
      <c r="N17" s="623">
        <v>2</v>
      </c>
      <c r="O17" s="629">
        <f t="shared" si="0"/>
        <v>0</v>
      </c>
      <c r="P17" s="629">
        <f t="shared" si="1"/>
        <v>0</v>
      </c>
      <c r="Q17" s="629">
        <f t="shared" si="2"/>
        <v>0</v>
      </c>
      <c r="R17" s="629">
        <f t="shared" si="3"/>
        <v>0</v>
      </c>
      <c r="S17" s="629">
        <f t="shared" si="4"/>
        <v>0</v>
      </c>
      <c r="T17" s="630">
        <f t="shared" si="5"/>
        <v>0</v>
      </c>
      <c r="U17" s="630">
        <f t="shared" si="6"/>
        <v>0</v>
      </c>
      <c r="V17" s="630">
        <f t="shared" si="7"/>
        <v>0</v>
      </c>
      <c r="W17" s="630">
        <f t="shared" si="8"/>
        <v>0</v>
      </c>
      <c r="X17" s="630">
        <f t="shared" si="9"/>
        <v>0</v>
      </c>
      <c r="Y17" s="630">
        <f t="shared" si="10"/>
        <v>0</v>
      </c>
      <c r="Z17" s="630">
        <f t="shared" si="11"/>
        <v>0</v>
      </c>
      <c r="AA17" s="624">
        <f t="shared" si="12"/>
        <v>0</v>
      </c>
    </row>
    <row r="18" spans="1:27" ht="32" customHeight="1" thickBot="1">
      <c r="A18" s="692">
        <v>12</v>
      </c>
      <c r="B18" s="115" ph="1"/>
      <c r="C18" s="239"/>
      <c r="D18" s="115"/>
      <c r="E18" s="283"/>
      <c r="F18" s="283"/>
      <c r="G18" s="113"/>
      <c r="H18" s="115"/>
      <c r="I18" s="116"/>
      <c r="J18" s="116"/>
      <c r="K18" s="116"/>
      <c r="L18" s="165"/>
      <c r="M18" s="755"/>
      <c r="N18" s="625">
        <v>3</v>
      </c>
      <c r="O18" s="629">
        <f t="shared" si="0"/>
        <v>0</v>
      </c>
      <c r="P18" s="629">
        <f t="shared" si="1"/>
        <v>0</v>
      </c>
      <c r="Q18" s="629">
        <f t="shared" si="2"/>
        <v>0</v>
      </c>
      <c r="R18" s="629">
        <f t="shared" si="3"/>
        <v>0</v>
      </c>
      <c r="S18" s="629">
        <f t="shared" si="4"/>
        <v>0</v>
      </c>
      <c r="T18" s="630">
        <f t="shared" si="5"/>
        <v>0</v>
      </c>
      <c r="U18" s="630">
        <f t="shared" si="6"/>
        <v>0</v>
      </c>
      <c r="V18" s="630">
        <f t="shared" si="7"/>
        <v>0</v>
      </c>
      <c r="W18" s="630">
        <f t="shared" si="8"/>
        <v>0</v>
      </c>
      <c r="X18" s="630">
        <f t="shared" si="9"/>
        <v>0</v>
      </c>
      <c r="Y18" s="630">
        <f t="shared" si="10"/>
        <v>0</v>
      </c>
      <c r="Z18" s="630">
        <f t="shared" si="11"/>
        <v>0</v>
      </c>
      <c r="AA18" s="624">
        <f t="shared" si="12"/>
        <v>0</v>
      </c>
    </row>
    <row r="19" spans="1:27" ht="21" customHeight="1" thickBot="1">
      <c r="A19" s="425"/>
      <c r="B19" s="626" t="s">
        <v>352</v>
      </c>
      <c r="C19" s="626"/>
      <c r="D19" s="626"/>
      <c r="E19" s="626"/>
      <c r="F19" s="626"/>
      <c r="G19" s="491"/>
      <c r="H19" s="491"/>
      <c r="I19" s="981"/>
      <c r="J19" s="491"/>
      <c r="K19" s="491"/>
      <c r="L19" s="491"/>
      <c r="M19" s="491"/>
      <c r="AA19" s="627">
        <f>ROUNDDOWN(SUM(AA7:AA18),3)</f>
        <v>0</v>
      </c>
    </row>
    <row r="20" spans="1:27" ht="18" customHeight="1">
      <c r="A20" s="496" t="s">
        <v>351</v>
      </c>
    </row>
    <row r="21" spans="1:27" ht="18" customHeight="1">
      <c r="A21" s="437" t="s">
        <v>345</v>
      </c>
      <c r="O21" s="622">
        <v>1</v>
      </c>
      <c r="P21" s="622">
        <v>2</v>
      </c>
      <c r="Q21" s="622">
        <v>3</v>
      </c>
      <c r="R21" s="622">
        <v>4</v>
      </c>
      <c r="S21" s="622">
        <v>5</v>
      </c>
      <c r="T21" s="622">
        <v>6</v>
      </c>
      <c r="U21" s="622">
        <v>7</v>
      </c>
      <c r="V21" s="622">
        <v>8</v>
      </c>
      <c r="W21" s="622">
        <v>9</v>
      </c>
      <c r="X21" s="622">
        <v>10</v>
      </c>
      <c r="Y21" s="622">
        <v>11</v>
      </c>
      <c r="Z21" s="622">
        <v>12</v>
      </c>
      <c r="AA21" s="423" t="s">
        <v>756</v>
      </c>
    </row>
    <row r="22" spans="1:27" ht="26" customHeight="1">
      <c r="A22" s="437" t="s">
        <v>346</v>
      </c>
      <c r="N22" s="628" t="s">
        <v>428</v>
      </c>
      <c r="O22" s="629" t="b">
        <f t="shared" ref="O22:O33" si="13">IF($J$7="〇",IF(AND(N7&gt;=$E$7,N7&lt;=$F$7),1,IF($E$7&gt;$F$7,IF(OR(N7&gt;=$E$7,N7&lt;=$F$7),1,0),0)))</f>
        <v>0</v>
      </c>
      <c r="P22" s="629" t="b">
        <f>IF($J$8="〇",IF(AND(N7&gt;=$E$8,N7&lt;=$F$8),1,IF($E$8&gt;$F$8,IF(OR(N7&gt;=$E$8,N7&lt;=$F$8),1,0),0)))</f>
        <v>0</v>
      </c>
      <c r="Q22" s="629" t="b">
        <f>IF($J$9="〇",IF(AND(N7&gt;=$E$9,N7&lt;=$F$9),1,IF($E$9&gt;$F$9,IF(OR(N7&gt;=$E$9,N7&lt;=$F$9),1,0),0)))</f>
        <v>0</v>
      </c>
      <c r="R22" s="629" t="b">
        <f>IF($J$10="〇",IF(AND(N7&gt;=$E$10,N7&lt;=$F$10),1,IF($E$10&gt;$F$10,IF(OR(N7&gt;=$E$10,N7&lt;=$F$10),1,0),0)))</f>
        <v>0</v>
      </c>
      <c r="S22" s="629" t="b">
        <f>IF($J$11="〇",IF(AND(N7&gt;=$E$11,N7&lt;=$F$11),1,IF($E$11&gt;$F$11,IF(OR(N7&gt;=$E$11,N7&lt;=$F$11),1,0),0)))</f>
        <v>0</v>
      </c>
      <c r="T22" s="629" t="b">
        <f>IF($J$12="〇",IF(AND(N7&gt;=$E$12,N7&lt;=$F$12),1,IF($E$12&gt;$F$12,IF(OR(N7&gt;=$E$12,N7&lt;=$F$12),1,0),0)))</f>
        <v>0</v>
      </c>
      <c r="U22" s="629" t="b">
        <f>IF($J$13="〇",IF(AND(N7&gt;=$E$13,N7&lt;=$F$13),1,IF($E$13&gt;$F$13,IF(OR(N7&gt;=$E$13,N7&lt;=$F$13),1,0),0)))</f>
        <v>0</v>
      </c>
      <c r="V22" s="629" t="b">
        <f>IF($J$14="〇",IF(AND(N7&gt;=$E$14,N7&lt;=$F$14),1,IF($E$14&gt;$F$14,IF(OR(N7&gt;=$E$14,N7&lt;=$F$14),1,0),0)))</f>
        <v>0</v>
      </c>
      <c r="W22" s="629" t="b">
        <f>IF($J$15="〇",IF(AND(N7&gt;=$E$15,N7&lt;=$F$15),1,IF($E$15&gt;$F$15,IF(OR(N7&gt;=$E$15,N7&lt;=$F$15),1,0),0)))</f>
        <v>0</v>
      </c>
      <c r="X22" s="629" t="b">
        <f>IF($J$16="〇",IF(AND(N7&gt;=$E$16,N7&lt;=$F$16),1,IF($E$16&gt;$F$16,IF(OR(N7&gt;=$E$16,N7&lt;=$F$16),1,0),0)))</f>
        <v>0</v>
      </c>
      <c r="Y22" s="629" t="b">
        <f>IF($J$17="〇",IF(AND(N7&gt;=$E$17,N7&lt;=$F$17),1,IF($E$17&gt;$F$17,IF(OR(N7&gt;=$E$17,N7&lt;=$F$17),1,0),0)))</f>
        <v>0</v>
      </c>
      <c r="Z22" s="629" t="b">
        <f>IF($J$18="〇",IF(AND(N7&gt;=$E$18,N7&lt;=$F$18),1,IF($E$18&gt;$F$18,IF(OR(N7&gt;=$E$18,N7&lt;=$F$18),1,0),0)))</f>
        <v>0</v>
      </c>
      <c r="AA22" s="624">
        <f>ROUNDUP(SUM(O22:Z22)/3,0)</f>
        <v>0</v>
      </c>
    </row>
    <row r="23" spans="1:27" ht="26" customHeight="1">
      <c r="A23" s="437" t="s">
        <v>347</v>
      </c>
      <c r="O23" s="629" t="b">
        <f t="shared" si="13"/>
        <v>0</v>
      </c>
      <c r="P23" s="629" t="b">
        <f>IF($J$8="〇",IF(AND(N8&gt;=$E$8,N8&lt;=$F$8),1,IF($E$8&gt;$F$8,IF(OR(N8&gt;=$E$8,N8&lt;=$F$8),1,0),0)))</f>
        <v>0</v>
      </c>
      <c r="Q23" s="629" t="b">
        <f t="shared" ref="Q23:Q33" si="14">IF($J$9="〇",IF(AND(N8&gt;=$E$9,N8&lt;=$F$9),1,IF($E$9&gt;$F$9,IF(OR(N8&gt;=$E$9,N8&lt;=$F$9),1,0),0)))</f>
        <v>0</v>
      </c>
      <c r="R23" s="629" t="b">
        <f t="shared" ref="R23:R33" si="15">IF($J$10="〇",IF(AND(N8&gt;=$E$10,N8&lt;=$F$10),1,IF($E$10&gt;$F$10,IF(OR(N8&gt;=$E$10,N8&lt;=$F$10),1,0),0)))</f>
        <v>0</v>
      </c>
      <c r="S23" s="629" t="b">
        <f t="shared" ref="S23:S33" si="16">IF($J$11="〇",IF(AND(N8&gt;=$E$11,N8&lt;=$F$11),1,IF($E$11&gt;$F$11,IF(OR(N8&gt;=$E$11,N8&lt;=$F$11),1,0),0)))</f>
        <v>0</v>
      </c>
      <c r="T23" s="629" t="b">
        <f t="shared" ref="T23:T33" si="17">IF($J$12="〇",IF(AND(N8&gt;=$E$12,N8&lt;=$F$12),1,IF($E$12&gt;$F$12,IF(OR(N8&gt;=$E$12,N8&lt;=$F$12),1,0),0)))</f>
        <v>0</v>
      </c>
      <c r="U23" s="629" t="b">
        <f t="shared" ref="U23:U33" si="18">IF($J$13="〇",IF(AND(N8&gt;=$E$13,N8&lt;=$F$13),1,IF($E$13&gt;$F$13,IF(OR(N8&gt;=$E$13,N8&lt;=$F$13),1,0),0)))</f>
        <v>0</v>
      </c>
      <c r="V23" s="629" t="b">
        <f t="shared" ref="V23:V33" si="19">IF($J$14="〇",IF(AND(N8&gt;=$E$14,N8&lt;=$F$14),1,IF($E$14&gt;$F$14,IF(OR(N8&gt;=$E$14,N8&lt;=$F$14),1,0),0)))</f>
        <v>0</v>
      </c>
      <c r="W23" s="629" t="b">
        <f t="shared" ref="W23:W33" si="20">IF($J$15="〇",IF(AND(N8&gt;=$E$15,N8&lt;=$F$15),1,IF($E$15&gt;$F$15,IF(OR(N8&gt;=$E$15,N8&lt;=$F$15),1,0),0)))</f>
        <v>0</v>
      </c>
      <c r="X23" s="629" t="b">
        <f t="shared" ref="X23:X33" si="21">IF($J$16="〇",IF(AND(N8&gt;=$E$16,N8&lt;=$F$16),1,IF($E$16&gt;$F$16,IF(OR(N8&gt;=$E$16,N8&lt;=$F$16),1,0),0)))</f>
        <v>0</v>
      </c>
      <c r="Y23" s="629" t="b">
        <f t="shared" ref="Y23:Y33" si="22">IF($J$17="〇",IF(AND(N8&gt;=$E$17,N8&lt;=$F$17),1,IF($E$17&gt;$F$17,IF(OR(N8&gt;=$E$17,N8&lt;=$F$17),1,0),0)))</f>
        <v>0</v>
      </c>
      <c r="Z23" s="629" t="b">
        <f t="shared" ref="Z23:Z33" si="23">IF($J$18="〇",IF(AND(N8&gt;=$E$18,N8&lt;=$F$18),1,IF($E$18&gt;$F$18,IF(OR(N8&gt;=$E$18,N8&lt;=$F$18),1,0),0)))</f>
        <v>0</v>
      </c>
      <c r="AA23" s="624">
        <f t="shared" ref="AA23:AA33" si="24">ROUNDUP(SUM(O23:Z23)/3,0)</f>
        <v>0</v>
      </c>
    </row>
    <row r="24" spans="1:27" ht="26" customHeight="1">
      <c r="A24" s="437" t="s">
        <v>348</v>
      </c>
      <c r="N24" s="696"/>
      <c r="O24" s="629" t="b">
        <f t="shared" si="13"/>
        <v>0</v>
      </c>
      <c r="P24" s="629" t="b">
        <f t="shared" ref="P24:P33" si="25">IF($J$8="〇",IF(AND(N9&gt;=$E$8,N9&lt;=$F$8),1,IF($E$8&gt;$F$8,IF(OR(N9&gt;=$E$8,N9&lt;=$F$8),1,0),0)))</f>
        <v>0</v>
      </c>
      <c r="Q24" s="629" t="b">
        <f t="shared" si="14"/>
        <v>0</v>
      </c>
      <c r="R24" s="629" t="b">
        <f t="shared" si="15"/>
        <v>0</v>
      </c>
      <c r="S24" s="629" t="b">
        <f t="shared" si="16"/>
        <v>0</v>
      </c>
      <c r="T24" s="629" t="b">
        <f t="shared" si="17"/>
        <v>0</v>
      </c>
      <c r="U24" s="629" t="b">
        <f t="shared" si="18"/>
        <v>0</v>
      </c>
      <c r="V24" s="629" t="b">
        <f t="shared" si="19"/>
        <v>0</v>
      </c>
      <c r="W24" s="629" t="b">
        <f t="shared" si="20"/>
        <v>0</v>
      </c>
      <c r="X24" s="629" t="b">
        <f t="shared" si="21"/>
        <v>0</v>
      </c>
      <c r="Y24" s="629" t="b">
        <f t="shared" si="22"/>
        <v>0</v>
      </c>
      <c r="Z24" s="629" t="b">
        <f t="shared" si="23"/>
        <v>0</v>
      </c>
      <c r="AA24" s="624">
        <f t="shared" si="24"/>
        <v>0</v>
      </c>
    </row>
    <row r="25" spans="1:27" ht="26" customHeight="1">
      <c r="A25" s="437" t="s">
        <v>867</v>
      </c>
      <c r="N25" s="696"/>
      <c r="O25" s="629" t="b">
        <f t="shared" si="13"/>
        <v>0</v>
      </c>
      <c r="P25" s="629" t="b">
        <f t="shared" si="25"/>
        <v>0</v>
      </c>
      <c r="Q25" s="629" t="b">
        <f t="shared" si="14"/>
        <v>0</v>
      </c>
      <c r="R25" s="629" t="b">
        <f t="shared" si="15"/>
        <v>0</v>
      </c>
      <c r="S25" s="629" t="b">
        <f t="shared" si="16"/>
        <v>0</v>
      </c>
      <c r="T25" s="629" t="b">
        <f t="shared" si="17"/>
        <v>0</v>
      </c>
      <c r="U25" s="629" t="b">
        <f t="shared" si="18"/>
        <v>0</v>
      </c>
      <c r="V25" s="629" t="b">
        <f t="shared" si="19"/>
        <v>0</v>
      </c>
      <c r="W25" s="629" t="b">
        <f t="shared" si="20"/>
        <v>0</v>
      </c>
      <c r="X25" s="629" t="b">
        <f t="shared" si="21"/>
        <v>0</v>
      </c>
      <c r="Y25" s="629" t="b">
        <f t="shared" si="22"/>
        <v>0</v>
      </c>
      <c r="Z25" s="629" t="b">
        <f t="shared" si="23"/>
        <v>0</v>
      </c>
      <c r="AA25" s="624">
        <f t="shared" si="24"/>
        <v>0</v>
      </c>
    </row>
    <row r="26" spans="1:27" ht="26" customHeight="1">
      <c r="O26" s="629" t="b">
        <f t="shared" si="13"/>
        <v>0</v>
      </c>
      <c r="P26" s="629" t="b">
        <f t="shared" si="25"/>
        <v>0</v>
      </c>
      <c r="Q26" s="629" t="b">
        <f t="shared" si="14"/>
        <v>0</v>
      </c>
      <c r="R26" s="629" t="b">
        <f t="shared" si="15"/>
        <v>0</v>
      </c>
      <c r="S26" s="629" t="b">
        <f t="shared" si="16"/>
        <v>0</v>
      </c>
      <c r="T26" s="629" t="b">
        <f t="shared" si="17"/>
        <v>0</v>
      </c>
      <c r="U26" s="629" t="b">
        <f t="shared" si="18"/>
        <v>0</v>
      </c>
      <c r="V26" s="629" t="b">
        <f t="shared" si="19"/>
        <v>0</v>
      </c>
      <c r="W26" s="629" t="b">
        <f t="shared" si="20"/>
        <v>0</v>
      </c>
      <c r="X26" s="629" t="b">
        <f t="shared" si="21"/>
        <v>0</v>
      </c>
      <c r="Y26" s="629" t="b">
        <f t="shared" si="22"/>
        <v>0</v>
      </c>
      <c r="Z26" s="629" t="b">
        <f t="shared" si="23"/>
        <v>0</v>
      </c>
      <c r="AA26" s="624">
        <f t="shared" si="24"/>
        <v>0</v>
      </c>
    </row>
    <row r="27" spans="1:27" ht="26" customHeight="1">
      <c r="O27" s="629" t="b">
        <f t="shared" si="13"/>
        <v>0</v>
      </c>
      <c r="P27" s="629" t="b">
        <f t="shared" si="25"/>
        <v>0</v>
      </c>
      <c r="Q27" s="629" t="b">
        <f t="shared" si="14"/>
        <v>0</v>
      </c>
      <c r="R27" s="629" t="b">
        <f t="shared" si="15"/>
        <v>0</v>
      </c>
      <c r="S27" s="629" t="b">
        <f t="shared" si="16"/>
        <v>0</v>
      </c>
      <c r="T27" s="629" t="b">
        <f t="shared" si="17"/>
        <v>0</v>
      </c>
      <c r="U27" s="629" t="b">
        <f t="shared" si="18"/>
        <v>0</v>
      </c>
      <c r="V27" s="629" t="b">
        <f t="shared" si="19"/>
        <v>0</v>
      </c>
      <c r="W27" s="629" t="b">
        <f t="shared" si="20"/>
        <v>0</v>
      </c>
      <c r="X27" s="629" t="b">
        <f t="shared" si="21"/>
        <v>0</v>
      </c>
      <c r="Y27" s="629" t="b">
        <f t="shared" si="22"/>
        <v>0</v>
      </c>
      <c r="Z27" s="629" t="b">
        <f t="shared" si="23"/>
        <v>0</v>
      </c>
      <c r="AA27" s="624">
        <f t="shared" si="24"/>
        <v>0</v>
      </c>
    </row>
    <row r="28" spans="1:27" ht="26" customHeight="1">
      <c r="O28" s="629" t="b">
        <f t="shared" si="13"/>
        <v>0</v>
      </c>
      <c r="P28" s="629" t="b">
        <f t="shared" si="25"/>
        <v>0</v>
      </c>
      <c r="Q28" s="629" t="b">
        <f t="shared" si="14"/>
        <v>0</v>
      </c>
      <c r="R28" s="629" t="b">
        <f t="shared" si="15"/>
        <v>0</v>
      </c>
      <c r="S28" s="629" t="b">
        <f t="shared" si="16"/>
        <v>0</v>
      </c>
      <c r="T28" s="629" t="b">
        <f t="shared" si="17"/>
        <v>0</v>
      </c>
      <c r="U28" s="629" t="b">
        <f t="shared" si="18"/>
        <v>0</v>
      </c>
      <c r="V28" s="629" t="b">
        <f t="shared" si="19"/>
        <v>0</v>
      </c>
      <c r="W28" s="629" t="b">
        <f t="shared" si="20"/>
        <v>0</v>
      </c>
      <c r="X28" s="629" t="b">
        <f t="shared" si="21"/>
        <v>0</v>
      </c>
      <c r="Y28" s="629" t="b">
        <f t="shared" si="22"/>
        <v>0</v>
      </c>
      <c r="Z28" s="629" t="b">
        <f t="shared" si="23"/>
        <v>0</v>
      </c>
      <c r="AA28" s="624">
        <f t="shared" si="24"/>
        <v>0</v>
      </c>
    </row>
    <row r="29" spans="1:27" ht="26" customHeight="1">
      <c r="O29" s="629" t="b">
        <f t="shared" si="13"/>
        <v>0</v>
      </c>
      <c r="P29" s="629" t="b">
        <f t="shared" si="25"/>
        <v>0</v>
      </c>
      <c r="Q29" s="629" t="b">
        <f t="shared" si="14"/>
        <v>0</v>
      </c>
      <c r="R29" s="629" t="b">
        <f t="shared" si="15"/>
        <v>0</v>
      </c>
      <c r="S29" s="629" t="b">
        <f t="shared" si="16"/>
        <v>0</v>
      </c>
      <c r="T29" s="629" t="b">
        <f t="shared" si="17"/>
        <v>0</v>
      </c>
      <c r="U29" s="629" t="b">
        <f t="shared" si="18"/>
        <v>0</v>
      </c>
      <c r="V29" s="629" t="b">
        <f t="shared" si="19"/>
        <v>0</v>
      </c>
      <c r="W29" s="629" t="b">
        <f t="shared" si="20"/>
        <v>0</v>
      </c>
      <c r="X29" s="629" t="b">
        <f t="shared" si="21"/>
        <v>0</v>
      </c>
      <c r="Y29" s="629" t="b">
        <f t="shared" si="22"/>
        <v>0</v>
      </c>
      <c r="Z29" s="629" t="b">
        <f t="shared" si="23"/>
        <v>0</v>
      </c>
      <c r="AA29" s="624">
        <f t="shared" si="24"/>
        <v>0</v>
      </c>
    </row>
    <row r="30" spans="1:27" ht="26" customHeight="1">
      <c r="O30" s="629" t="b">
        <f t="shared" si="13"/>
        <v>0</v>
      </c>
      <c r="P30" s="629" t="b">
        <f t="shared" si="25"/>
        <v>0</v>
      </c>
      <c r="Q30" s="629" t="b">
        <f t="shared" si="14"/>
        <v>0</v>
      </c>
      <c r="R30" s="629" t="b">
        <f t="shared" si="15"/>
        <v>0</v>
      </c>
      <c r="S30" s="629" t="b">
        <f t="shared" si="16"/>
        <v>0</v>
      </c>
      <c r="T30" s="629" t="b">
        <f t="shared" si="17"/>
        <v>0</v>
      </c>
      <c r="U30" s="629" t="b">
        <f t="shared" si="18"/>
        <v>0</v>
      </c>
      <c r="V30" s="629" t="b">
        <f t="shared" si="19"/>
        <v>0</v>
      </c>
      <c r="W30" s="629" t="b">
        <f t="shared" si="20"/>
        <v>0</v>
      </c>
      <c r="X30" s="629" t="b">
        <f t="shared" si="21"/>
        <v>0</v>
      </c>
      <c r="Y30" s="629" t="b">
        <f t="shared" si="22"/>
        <v>0</v>
      </c>
      <c r="Z30" s="629" t="b">
        <f t="shared" si="23"/>
        <v>0</v>
      </c>
      <c r="AA30" s="624">
        <f t="shared" si="24"/>
        <v>0</v>
      </c>
    </row>
    <row r="31" spans="1:27" ht="26" customHeight="1">
      <c r="O31" s="629" t="b">
        <f t="shared" si="13"/>
        <v>0</v>
      </c>
      <c r="P31" s="629" t="b">
        <f t="shared" si="25"/>
        <v>0</v>
      </c>
      <c r="Q31" s="629" t="b">
        <f t="shared" si="14"/>
        <v>0</v>
      </c>
      <c r="R31" s="629" t="b">
        <f t="shared" si="15"/>
        <v>0</v>
      </c>
      <c r="S31" s="629" t="b">
        <f t="shared" si="16"/>
        <v>0</v>
      </c>
      <c r="T31" s="629" t="b">
        <f t="shared" si="17"/>
        <v>0</v>
      </c>
      <c r="U31" s="629" t="b">
        <f t="shared" si="18"/>
        <v>0</v>
      </c>
      <c r="V31" s="629" t="b">
        <f t="shared" si="19"/>
        <v>0</v>
      </c>
      <c r="W31" s="629" t="b">
        <f t="shared" si="20"/>
        <v>0</v>
      </c>
      <c r="X31" s="629" t="b">
        <f t="shared" si="21"/>
        <v>0</v>
      </c>
      <c r="Y31" s="629" t="b">
        <f t="shared" si="22"/>
        <v>0</v>
      </c>
      <c r="Z31" s="629" t="b">
        <f t="shared" si="23"/>
        <v>0</v>
      </c>
      <c r="AA31" s="624">
        <f t="shared" si="24"/>
        <v>0</v>
      </c>
    </row>
    <row r="32" spans="1:27" ht="26" customHeight="1">
      <c r="O32" s="629" t="b">
        <f t="shared" si="13"/>
        <v>0</v>
      </c>
      <c r="P32" s="629" t="b">
        <f t="shared" si="25"/>
        <v>0</v>
      </c>
      <c r="Q32" s="629" t="b">
        <f t="shared" si="14"/>
        <v>0</v>
      </c>
      <c r="R32" s="629" t="b">
        <f t="shared" si="15"/>
        <v>0</v>
      </c>
      <c r="S32" s="629" t="b">
        <f t="shared" si="16"/>
        <v>0</v>
      </c>
      <c r="T32" s="629" t="b">
        <f t="shared" si="17"/>
        <v>0</v>
      </c>
      <c r="U32" s="629" t="b">
        <f t="shared" si="18"/>
        <v>0</v>
      </c>
      <c r="V32" s="629" t="b">
        <f t="shared" si="19"/>
        <v>0</v>
      </c>
      <c r="W32" s="629" t="b">
        <f t="shared" si="20"/>
        <v>0</v>
      </c>
      <c r="X32" s="629" t="b">
        <f t="shared" si="21"/>
        <v>0</v>
      </c>
      <c r="Y32" s="629" t="b">
        <f t="shared" si="22"/>
        <v>0</v>
      </c>
      <c r="Z32" s="629" t="b">
        <f t="shared" si="23"/>
        <v>0</v>
      </c>
      <c r="AA32" s="624">
        <f t="shared" si="24"/>
        <v>0</v>
      </c>
    </row>
    <row r="33" spans="15:27" ht="26" customHeight="1" thickBot="1">
      <c r="O33" s="629" t="b">
        <f t="shared" si="13"/>
        <v>0</v>
      </c>
      <c r="P33" s="629" t="b">
        <f t="shared" si="25"/>
        <v>0</v>
      </c>
      <c r="Q33" s="629" t="b">
        <f t="shared" si="14"/>
        <v>0</v>
      </c>
      <c r="R33" s="629" t="b">
        <f t="shared" si="15"/>
        <v>0</v>
      </c>
      <c r="S33" s="629" t="b">
        <f t="shared" si="16"/>
        <v>0</v>
      </c>
      <c r="T33" s="629" t="b">
        <f t="shared" si="17"/>
        <v>0</v>
      </c>
      <c r="U33" s="629" t="b">
        <f t="shared" si="18"/>
        <v>0</v>
      </c>
      <c r="V33" s="629" t="b">
        <f t="shared" si="19"/>
        <v>0</v>
      </c>
      <c r="W33" s="629" t="b">
        <f t="shared" si="20"/>
        <v>0</v>
      </c>
      <c r="X33" s="629" t="b">
        <f t="shared" si="21"/>
        <v>0</v>
      </c>
      <c r="Y33" s="629" t="b">
        <f t="shared" si="22"/>
        <v>0</v>
      </c>
      <c r="Z33" s="629" t="b">
        <f t="shared" si="23"/>
        <v>0</v>
      </c>
      <c r="AA33" s="624">
        <f t="shared" si="24"/>
        <v>0</v>
      </c>
    </row>
    <row r="34" spans="15:27" ht="14.5" thickBot="1">
      <c r="AA34" s="627">
        <f>SUM(AA22:AA33)</f>
        <v>0</v>
      </c>
    </row>
  </sheetData>
  <sheetProtection selectLockedCells="1"/>
  <mergeCells count="15">
    <mergeCell ref="D2:K2"/>
    <mergeCell ref="L5:L6"/>
    <mergeCell ref="M5:M6"/>
    <mergeCell ref="A4:G4"/>
    <mergeCell ref="A5:A6"/>
    <mergeCell ref="B5:B6"/>
    <mergeCell ref="G5:G6"/>
    <mergeCell ref="H5:H6"/>
    <mergeCell ref="J5:J6"/>
    <mergeCell ref="K5:K6"/>
    <mergeCell ref="C5:C6"/>
    <mergeCell ref="D5:D6"/>
    <mergeCell ref="F5:F6"/>
    <mergeCell ref="E5:E6"/>
    <mergeCell ref="I5:I6"/>
  </mergeCells>
  <phoneticPr fontId="2"/>
  <dataValidations count="5">
    <dataValidation type="list" allowBlank="1" showInputMessage="1" showErrorMessage="1" sqref="J7:J18">
      <formula1>"〇"</formula1>
    </dataValidation>
    <dataValidation type="whole" allowBlank="1" showInputMessage="1" showErrorMessage="1" error="整数のみ入力してください。_x000a_例:4月なら4のみ" sqref="E7:F18">
      <formula1>1</formula1>
      <formula2>12</formula2>
    </dataValidation>
    <dataValidation type="list" allowBlank="1" showInputMessage="1" showErrorMessage="1" sqref="H7:H18">
      <formula1>"医師,巡回相談"</formula1>
    </dataValidation>
    <dataValidation type="list" allowBlank="1" showInputMessage="1" showErrorMessage="1" sqref="G7:G18">
      <formula1>"身体,精神,療育"</formula1>
    </dataValidation>
    <dataValidation type="list" allowBlank="1" showInputMessage="1" showErrorMessage="1" sqref="I7:I18">
      <formula1>"○"</formula1>
    </dataValidation>
  </dataValidations>
  <printOptions horizontalCentered="1"/>
  <pageMargins left="0.31496062992125984" right="0.31496062992125984" top="0.74803149606299213" bottom="0.74803149606299213" header="0.31496062992125984" footer="0.31496062992125984"/>
  <pageSetup paperSize="9" scale="82" fitToWidth="0" orientation="landscape"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6"/>
  <sheetViews>
    <sheetView zoomScale="95" workbookViewId="0">
      <selection activeCell="A4" sqref="A4"/>
    </sheetView>
  </sheetViews>
  <sheetFormatPr defaultRowHeight="13"/>
  <cols>
    <col min="1" max="1" width="5.6328125" customWidth="1"/>
    <col min="2" max="2" width="14.453125" customWidth="1"/>
    <col min="3" max="3" width="9.6328125" customWidth="1"/>
    <col min="4" max="4" width="9.6328125" style="137" customWidth="1"/>
    <col min="5" max="5" width="12.7265625" customWidth="1"/>
    <col min="6" max="6" width="11.1796875" customWidth="1"/>
    <col min="7" max="7" width="10.7265625" customWidth="1"/>
    <col min="8" max="8" width="8.7265625" customWidth="1"/>
    <col min="9" max="9" width="11.81640625" customWidth="1"/>
    <col min="10" max="10" width="12.7265625" customWidth="1"/>
    <col min="11" max="11" width="13.08984375" customWidth="1"/>
    <col min="12" max="13" width="12.08984375" customWidth="1"/>
    <col min="14" max="14" width="13.90625" customWidth="1"/>
    <col min="15" max="15" width="26.90625" customWidth="1"/>
    <col min="16" max="16" width="24.7265625" customWidth="1"/>
  </cols>
  <sheetData>
    <row r="1" spans="1:17" s="243" customFormat="1"/>
    <row r="2" spans="1:17" ht="29.25" customHeight="1">
      <c r="A2" s="1437" t="s">
        <v>1066</v>
      </c>
      <c r="B2" s="1438"/>
      <c r="C2" s="1438"/>
      <c r="D2" s="1438"/>
      <c r="E2" s="1438"/>
      <c r="F2" s="1438"/>
      <c r="G2" s="1438"/>
      <c r="H2" s="1438"/>
      <c r="I2" s="1438"/>
      <c r="J2" s="1438"/>
      <c r="K2" s="1438"/>
      <c r="L2" s="1438"/>
      <c r="M2" s="1438"/>
      <c r="N2" s="1438"/>
    </row>
    <row r="3" spans="1:17" ht="19.75" customHeight="1" thickBot="1">
      <c r="A3" s="1439" t="str">
        <f>説明等!C4</f>
        <v>令和７年度</v>
      </c>
      <c r="B3" s="1440"/>
      <c r="C3" s="1440"/>
      <c r="D3" s="140"/>
      <c r="E3" s="23"/>
      <c r="F3" s="23"/>
      <c r="G3" s="23"/>
      <c r="H3" s="23"/>
      <c r="I3" s="23"/>
      <c r="J3" s="23"/>
      <c r="K3" s="23"/>
      <c r="L3" s="23"/>
      <c r="M3" s="23"/>
      <c r="N3" s="251" t="s">
        <v>728</v>
      </c>
      <c r="O3" s="1439">
        <f>説明等!C5</f>
        <v>0</v>
      </c>
      <c r="P3" s="1440"/>
      <c r="Q3" s="1440"/>
    </row>
    <row r="4" spans="1:17" ht="24.75" customHeight="1" thickBot="1">
      <c r="A4" s="27"/>
      <c r="B4" s="28"/>
      <c r="C4" s="28"/>
      <c r="D4" s="28"/>
      <c r="I4" s="29" t="s">
        <v>291</v>
      </c>
      <c r="J4" s="30">
        <v>82000</v>
      </c>
      <c r="K4" s="31" t="s">
        <v>292</v>
      </c>
      <c r="L4" s="32"/>
      <c r="M4" s="30"/>
      <c r="N4" s="33"/>
    </row>
    <row r="5" spans="1:17" ht="29" customHeight="1">
      <c r="A5" s="1434" t="s">
        <v>997</v>
      </c>
      <c r="B5" s="1434"/>
      <c r="C5" s="1434"/>
      <c r="D5" s="1434"/>
      <c r="E5" s="1434"/>
      <c r="F5" s="1434"/>
      <c r="G5" s="1434"/>
      <c r="H5" s="1434"/>
      <c r="I5" s="1434"/>
      <c r="J5" s="1434"/>
      <c r="K5" s="1434"/>
      <c r="L5" s="1434"/>
      <c r="M5" s="1434"/>
      <c r="N5" s="1434"/>
      <c r="O5" s="21" t="str">
        <f>説明等!C4</f>
        <v>令和７年度</v>
      </c>
    </row>
    <row r="6" spans="1:17" ht="16.5" customHeight="1">
      <c r="A6" s="1441" t="s">
        <v>0</v>
      </c>
      <c r="B6" s="1441" t="s">
        <v>293</v>
      </c>
      <c r="C6" s="1441" t="s">
        <v>294</v>
      </c>
      <c r="D6" s="1441" t="s">
        <v>463</v>
      </c>
      <c r="E6" s="1457" t="s">
        <v>295</v>
      </c>
      <c r="F6" s="1458"/>
      <c r="G6" s="1443" t="s">
        <v>296</v>
      </c>
      <c r="H6" s="1445" t="s">
        <v>297</v>
      </c>
      <c r="I6" s="1445" t="s">
        <v>298</v>
      </c>
      <c r="J6" s="1441" t="s">
        <v>163</v>
      </c>
      <c r="K6" s="1441" t="s">
        <v>299</v>
      </c>
      <c r="L6" s="1445" t="s">
        <v>300</v>
      </c>
      <c r="M6" s="1445" t="s">
        <v>353</v>
      </c>
      <c r="N6" s="1432" t="s">
        <v>301</v>
      </c>
      <c r="O6" s="1441" t="s">
        <v>302</v>
      </c>
      <c r="P6" s="1435" t="s">
        <v>303</v>
      </c>
      <c r="Q6" s="1024" t="s">
        <v>378</v>
      </c>
    </row>
    <row r="7" spans="1:17" ht="24" customHeight="1" thickBot="1">
      <c r="A7" s="1442"/>
      <c r="B7" s="1442"/>
      <c r="C7" s="1442"/>
      <c r="D7" s="1442"/>
      <c r="E7" s="1459"/>
      <c r="F7" s="1460"/>
      <c r="G7" s="1444"/>
      <c r="H7" s="1442"/>
      <c r="I7" s="1442"/>
      <c r="J7" s="1442"/>
      <c r="K7" s="1442"/>
      <c r="L7" s="1442"/>
      <c r="M7" s="1442"/>
      <c r="N7" s="1447"/>
      <c r="O7" s="1442"/>
      <c r="P7" s="1436"/>
      <c r="Q7" s="1450"/>
    </row>
    <row r="8" spans="1:17" ht="27" customHeight="1" thickTop="1">
      <c r="A8" s="86">
        <v>1</v>
      </c>
      <c r="B8" s="80"/>
      <c r="C8" s="72"/>
      <c r="D8" s="139"/>
      <c r="E8" s="1461"/>
      <c r="F8" s="1462"/>
      <c r="G8" s="73"/>
      <c r="H8" s="74"/>
      <c r="I8" s="75"/>
      <c r="J8" s="35" t="str">
        <f>IF(H8="","",MIN((INT(G8/H8)-I8),$J$4))</f>
        <v/>
      </c>
      <c r="K8" s="77"/>
      <c r="L8" s="36" t="str">
        <f>IF(K8="","",J8*K8)</f>
        <v/>
      </c>
      <c r="M8" s="36" t="str">
        <f>IF(L8="","",L8/4*3)</f>
        <v/>
      </c>
      <c r="N8" s="36" t="str">
        <f>IF(M8="","",L8-M8)</f>
        <v/>
      </c>
      <c r="O8" s="58"/>
      <c r="P8" s="88"/>
      <c r="Q8" s="59"/>
    </row>
    <row r="9" spans="1:17" ht="27" customHeight="1">
      <c r="A9" s="2">
        <v>2</v>
      </c>
      <c r="B9" s="81"/>
      <c r="C9" s="72"/>
      <c r="D9" s="139"/>
      <c r="E9" s="1194"/>
      <c r="F9" s="1195"/>
      <c r="G9" s="70"/>
      <c r="H9" s="68"/>
      <c r="I9" s="76"/>
      <c r="J9" s="37" t="str">
        <f>IF(H9="","",MIN((INT(G9/H9)-I9),$J$4))</f>
        <v/>
      </c>
      <c r="K9" s="77"/>
      <c r="L9" s="36" t="str">
        <f>IF(K9="","",J9*K9)</f>
        <v/>
      </c>
      <c r="M9" s="36" t="str">
        <f>IF(L9="","",L9/4*3)</f>
        <v/>
      </c>
      <c r="N9" s="36" t="str">
        <f>IF(M9="","",L9-M9)</f>
        <v/>
      </c>
      <c r="O9" s="79"/>
      <c r="P9" s="89"/>
      <c r="Q9" s="55"/>
    </row>
    <row r="10" spans="1:17" ht="27" customHeight="1">
      <c r="A10" s="2">
        <v>3</v>
      </c>
      <c r="B10" s="81"/>
      <c r="C10" s="72"/>
      <c r="D10" s="139"/>
      <c r="E10" s="1194"/>
      <c r="F10" s="1195"/>
      <c r="G10" s="70"/>
      <c r="H10" s="68"/>
      <c r="I10" s="76"/>
      <c r="J10" s="37" t="str">
        <f>IF(H10="","",MIN((INT(G10/H10)-I10),$J$4))</f>
        <v/>
      </c>
      <c r="K10" s="77"/>
      <c r="L10" s="36" t="str">
        <f>IF(K10="","",J10*K10)</f>
        <v/>
      </c>
      <c r="M10" s="36" t="str">
        <f>IF(L10="","",L10/4*3)</f>
        <v/>
      </c>
      <c r="N10" s="36" t="str">
        <f>IF(M10="","",L10-M10)</f>
        <v/>
      </c>
      <c r="O10" s="79"/>
      <c r="P10" s="89"/>
      <c r="Q10" s="55"/>
    </row>
    <row r="11" spans="1:17" ht="27" customHeight="1">
      <c r="A11" s="2">
        <v>4</v>
      </c>
      <c r="B11" s="81"/>
      <c r="C11" s="72"/>
      <c r="D11" s="139"/>
      <c r="E11" s="1194"/>
      <c r="F11" s="1195"/>
      <c r="G11" s="70"/>
      <c r="H11" s="68"/>
      <c r="I11" s="76"/>
      <c r="J11" s="37" t="str">
        <f>IF(H11="","",MIN((INT(G11/H11)-I11),$J$4))</f>
        <v/>
      </c>
      <c r="K11" s="77"/>
      <c r="L11" s="36" t="str">
        <f>IF(K11="","",J11*K11)</f>
        <v/>
      </c>
      <c r="M11" s="36" t="str">
        <f>IF(L11="","",L11/4*3)</f>
        <v/>
      </c>
      <c r="N11" s="36" t="str">
        <f>IF(M11="","",L11-M11)</f>
        <v/>
      </c>
      <c r="O11" s="79"/>
      <c r="P11" s="89"/>
      <c r="Q11" s="55"/>
    </row>
    <row r="12" spans="1:17" ht="27" customHeight="1">
      <c r="A12" s="2">
        <v>5</v>
      </c>
      <c r="B12" s="81"/>
      <c r="C12" s="67"/>
      <c r="D12" s="138"/>
      <c r="E12" s="1194"/>
      <c r="F12" s="1195"/>
      <c r="G12" s="70"/>
      <c r="H12" s="68"/>
      <c r="I12" s="68"/>
      <c r="J12" s="37" t="str">
        <f>IF(H12="","",MIN((INT(G12/H12)-I12),$J$4))</f>
        <v/>
      </c>
      <c r="K12" s="759"/>
      <c r="L12" s="760" t="str">
        <f>IF(K12="","",J12*K12)</f>
        <v/>
      </c>
      <c r="M12" s="761" t="str">
        <f>IF(L12="","",L12/4*3)</f>
        <v/>
      </c>
      <c r="N12" s="36" t="str">
        <f>IF(M12="","",L12-M12)</f>
        <v/>
      </c>
      <c r="O12" s="79"/>
      <c r="P12" s="89"/>
      <c r="Q12" s="55"/>
    </row>
    <row r="13" spans="1:17" ht="25.5" customHeight="1">
      <c r="A13" s="1"/>
      <c r="B13" s="1"/>
      <c r="C13" s="1"/>
      <c r="D13" s="136"/>
      <c r="E13" s="40"/>
      <c r="F13" s="40"/>
      <c r="G13" s="1"/>
      <c r="H13" s="41"/>
      <c r="I13" s="913"/>
      <c r="J13" s="914"/>
      <c r="K13" s="1448" t="s">
        <v>304</v>
      </c>
      <c r="L13" s="1449"/>
      <c r="M13" s="912">
        <f>SUM(M8:M12)</f>
        <v>0</v>
      </c>
      <c r="N13" s="20" t="s">
        <v>1001</v>
      </c>
    </row>
    <row r="14" spans="1:17" ht="22.4" customHeight="1" thickBot="1">
      <c r="A14" s="908"/>
      <c r="B14" s="1"/>
      <c r="C14" s="1"/>
      <c r="D14" s="136"/>
      <c r="E14" s="40"/>
      <c r="F14" s="40"/>
      <c r="G14" s="1"/>
      <c r="H14" s="41"/>
      <c r="I14" s="41"/>
      <c r="J14" s="42"/>
      <c r="K14" s="42"/>
      <c r="L14" s="42"/>
      <c r="N14" s="1"/>
    </row>
    <row r="15" spans="1:17" ht="24.75" customHeight="1" thickBot="1">
      <c r="A15" s="910"/>
      <c r="B15" s="909"/>
      <c r="C15" s="28"/>
      <c r="D15" s="28"/>
      <c r="I15" s="29" t="s">
        <v>291</v>
      </c>
      <c r="J15" s="30">
        <v>61000</v>
      </c>
      <c r="K15" s="31" t="s">
        <v>292</v>
      </c>
      <c r="L15" s="32"/>
      <c r="M15" s="30"/>
      <c r="N15" s="33"/>
      <c r="O15" s="54"/>
    </row>
    <row r="16" spans="1:17" ht="23.15" customHeight="1">
      <c r="A16" s="34" t="s">
        <v>1000</v>
      </c>
      <c r="B16" s="4"/>
      <c r="C16" s="4"/>
      <c r="D16" s="135"/>
      <c r="E16" s="176"/>
      <c r="O16" s="3"/>
    </row>
    <row r="17" spans="1:17" ht="16.5" customHeight="1">
      <c r="A17" s="1441" t="s">
        <v>0</v>
      </c>
      <c r="B17" s="1441" t="s">
        <v>293</v>
      </c>
      <c r="C17" s="1441" t="s">
        <v>294</v>
      </c>
      <c r="D17" s="1441" t="s">
        <v>463</v>
      </c>
      <c r="E17" s="1455" t="s">
        <v>988</v>
      </c>
      <c r="F17" s="1445" t="s">
        <v>295</v>
      </c>
      <c r="G17" s="1443" t="s">
        <v>296</v>
      </c>
      <c r="H17" s="1445" t="s">
        <v>297</v>
      </c>
      <c r="I17" s="1445" t="s">
        <v>298</v>
      </c>
      <c r="J17" s="1441" t="s">
        <v>163</v>
      </c>
      <c r="K17" s="1441" t="s">
        <v>299</v>
      </c>
      <c r="L17" s="1445" t="s">
        <v>300</v>
      </c>
      <c r="M17" s="1445" t="s">
        <v>353</v>
      </c>
      <c r="N17" s="1432" t="s">
        <v>301</v>
      </c>
      <c r="O17" s="1441" t="s">
        <v>302</v>
      </c>
      <c r="P17" s="1453" t="s">
        <v>303</v>
      </c>
      <c r="Q17" s="1451" t="s">
        <v>378</v>
      </c>
    </row>
    <row r="18" spans="1:17" ht="24" customHeight="1" thickBot="1">
      <c r="A18" s="1442"/>
      <c r="B18" s="1442"/>
      <c r="C18" s="1442"/>
      <c r="D18" s="1442"/>
      <c r="E18" s="1456"/>
      <c r="F18" s="1442"/>
      <c r="G18" s="1444"/>
      <c r="H18" s="1442"/>
      <c r="I18" s="1442"/>
      <c r="J18" s="1442"/>
      <c r="K18" s="1442"/>
      <c r="L18" s="1442"/>
      <c r="M18" s="1442"/>
      <c r="N18" s="1447"/>
      <c r="O18" s="1442"/>
      <c r="P18" s="1454"/>
      <c r="Q18" s="1452"/>
    </row>
    <row r="19" spans="1:17" ht="27.65" customHeight="1" thickTop="1">
      <c r="A19" s="86">
        <v>1</v>
      </c>
      <c r="B19" s="80"/>
      <c r="C19" s="72"/>
      <c r="D19" s="139"/>
      <c r="E19" s="139"/>
      <c r="F19" s="58"/>
      <c r="G19" s="73"/>
      <c r="H19" s="74"/>
      <c r="I19" s="75"/>
      <c r="J19" s="35" t="str">
        <f>IF(H19="","",MIN((INT(G19/H19)-I19),$J$15))</f>
        <v/>
      </c>
      <c r="K19" s="77"/>
      <c r="L19" s="36" t="str">
        <f>IF(K19="","",J19*K19)</f>
        <v/>
      </c>
      <c r="M19" s="36" t="str">
        <f>IF(L19="","",L19/4*3)</f>
        <v/>
      </c>
      <c r="N19" s="36" t="str">
        <f>IF(M19="","",L19-M19)</f>
        <v/>
      </c>
      <c r="O19" s="58"/>
      <c r="P19" s="90"/>
      <c r="Q19" s="117"/>
    </row>
    <row r="20" spans="1:17" ht="27.65" customHeight="1">
      <c r="A20" s="2">
        <v>2</v>
      </c>
      <c r="B20" s="81"/>
      <c r="C20" s="72"/>
      <c r="D20" s="139"/>
      <c r="E20" s="139"/>
      <c r="F20" s="79"/>
      <c r="G20" s="70"/>
      <c r="H20" s="68"/>
      <c r="I20" s="76"/>
      <c r="J20" s="37" t="str">
        <f>IF(H20="","",MIN((INT(G20/H20)-I20),$J$15))</f>
        <v/>
      </c>
      <c r="K20" s="77"/>
      <c r="L20" s="36" t="str">
        <f>IF(K20="","",J20*K20)</f>
        <v/>
      </c>
      <c r="M20" s="36" t="str">
        <f>IF(L20="","",L20/4*3)</f>
        <v/>
      </c>
      <c r="N20" s="36" t="str">
        <f>IF(M20="","",L20-M20)</f>
        <v/>
      </c>
      <c r="O20" s="79"/>
      <c r="P20" s="91"/>
      <c r="Q20" s="118"/>
    </row>
    <row r="21" spans="1:17" ht="27.65" customHeight="1">
      <c r="A21" s="2">
        <v>3</v>
      </c>
      <c r="B21" s="81"/>
      <c r="C21" s="72"/>
      <c r="D21" s="139"/>
      <c r="E21" s="139"/>
      <c r="F21" s="79"/>
      <c r="G21" s="73"/>
      <c r="H21" s="68"/>
      <c r="I21" s="76"/>
      <c r="J21" s="37" t="str">
        <f>IF(H21="","",MIN((INT(G21/H21)-I21),$J$15))</f>
        <v/>
      </c>
      <c r="K21" s="77"/>
      <c r="L21" s="36" t="str">
        <f>IF(K21="","",J21*K21)</f>
        <v/>
      </c>
      <c r="M21" s="36" t="str">
        <f>IF(L21="","",L21/4*3)</f>
        <v/>
      </c>
      <c r="N21" s="36" t="str">
        <f>IF(M21="","",L21-M21)</f>
        <v/>
      </c>
      <c r="O21" s="79"/>
      <c r="P21" s="91"/>
      <c r="Q21" s="118"/>
    </row>
    <row r="22" spans="1:17" ht="27.65" customHeight="1">
      <c r="A22" s="2">
        <v>4</v>
      </c>
      <c r="B22" s="81"/>
      <c r="C22" s="72"/>
      <c r="D22" s="139"/>
      <c r="E22" s="139"/>
      <c r="F22" s="79"/>
      <c r="G22" s="73"/>
      <c r="H22" s="68"/>
      <c r="I22" s="76"/>
      <c r="J22" s="37" t="str">
        <f>IF(H22="","",MIN((INT(G22/H22)-I22),$J$15))</f>
        <v/>
      </c>
      <c r="K22" s="77"/>
      <c r="L22" s="36" t="str">
        <f>IF(K22="","",J22*K22)</f>
        <v/>
      </c>
      <c r="M22" s="36" t="str">
        <f>IF(L22="","",L22/4*3)</f>
        <v/>
      </c>
      <c r="N22" s="36" t="str">
        <f>IF(M22="","",L22-M22)</f>
        <v/>
      </c>
      <c r="O22" s="79"/>
      <c r="P22" s="91"/>
      <c r="Q22" s="118"/>
    </row>
    <row r="23" spans="1:17" ht="27.65" customHeight="1">
      <c r="A23" s="2">
        <v>5</v>
      </c>
      <c r="B23" s="81"/>
      <c r="C23" s="67"/>
      <c r="D23" s="138"/>
      <c r="E23" s="893"/>
      <c r="F23" s="79"/>
      <c r="G23" s="70"/>
      <c r="H23" s="68"/>
      <c r="I23" s="68"/>
      <c r="J23" s="37" t="str">
        <f>IF(H23="","",MIN((INT(G23/H23)-I23),$J$15))</f>
        <v/>
      </c>
      <c r="K23" s="78"/>
      <c r="L23" s="38" t="str">
        <f>IF(K23="","",J23*K23)</f>
        <v/>
      </c>
      <c r="M23" s="39" t="str">
        <f>IF(L23="","",L23/4*3)</f>
        <v/>
      </c>
      <c r="N23" s="36" t="str">
        <f>IF(M23="","",L23-M23)</f>
        <v/>
      </c>
      <c r="O23" s="79"/>
      <c r="P23" s="91"/>
      <c r="Q23" s="118"/>
    </row>
    <row r="24" spans="1:17" ht="29" customHeight="1" thickBot="1">
      <c r="A24" s="1"/>
      <c r="B24" s="1"/>
      <c r="C24" s="1"/>
      <c r="D24" s="136"/>
      <c r="E24" s="136"/>
      <c r="F24" s="40"/>
      <c r="G24" s="40"/>
      <c r="H24" s="1"/>
      <c r="I24" s="41"/>
      <c r="J24" s="41"/>
      <c r="K24" s="1446" t="s">
        <v>304</v>
      </c>
      <c r="L24" s="1446"/>
      <c r="M24" s="915">
        <f>SUM(M19:M23)</f>
        <v>0</v>
      </c>
      <c r="N24" t="s">
        <v>83</v>
      </c>
      <c r="O24" s="1"/>
    </row>
    <row r="25" spans="1:17" ht="18" customHeight="1" thickBot="1">
      <c r="E25" s="280"/>
      <c r="K25" s="1432" t="s">
        <v>429</v>
      </c>
      <c r="L25" s="1433"/>
      <c r="M25" s="762">
        <f>SUM(M13,M24)</f>
        <v>0</v>
      </c>
      <c r="N25" t="s">
        <v>562</v>
      </c>
    </row>
    <row r="26" spans="1:17" ht="18" customHeight="1">
      <c r="E26" s="280"/>
      <c r="K26" s="763"/>
      <c r="L26" s="763"/>
    </row>
  </sheetData>
  <sheetProtection sheet="1" selectLockedCells="1"/>
  <mergeCells count="45">
    <mergeCell ref="D6:D7"/>
    <mergeCell ref="D17:D18"/>
    <mergeCell ref="Q6:Q7"/>
    <mergeCell ref="Q17:Q18"/>
    <mergeCell ref="H17:H18"/>
    <mergeCell ref="I17:I18"/>
    <mergeCell ref="J17:J18"/>
    <mergeCell ref="K17:K18"/>
    <mergeCell ref="L17:L18"/>
    <mergeCell ref="P17:P18"/>
    <mergeCell ref="E17:E18"/>
    <mergeCell ref="E6:F7"/>
    <mergeCell ref="E8:F8"/>
    <mergeCell ref="E9:F9"/>
    <mergeCell ref="E10:F10"/>
    <mergeCell ref="E11:F11"/>
    <mergeCell ref="A17:A18"/>
    <mergeCell ref="B17:B18"/>
    <mergeCell ref="C17:C18"/>
    <mergeCell ref="F17:F18"/>
    <mergeCell ref="E12:F12"/>
    <mergeCell ref="O3:Q3"/>
    <mergeCell ref="K24:L24"/>
    <mergeCell ref="O6:O7"/>
    <mergeCell ref="M17:M18"/>
    <mergeCell ref="N17:N18"/>
    <mergeCell ref="N6:N7"/>
    <mergeCell ref="O17:O18"/>
    <mergeCell ref="K13:L13"/>
    <mergeCell ref="K25:L25"/>
    <mergeCell ref="A5:N5"/>
    <mergeCell ref="P6:P7"/>
    <mergeCell ref="A2:N2"/>
    <mergeCell ref="A3:C3"/>
    <mergeCell ref="A6:A7"/>
    <mergeCell ref="B6:B7"/>
    <mergeCell ref="C6:C7"/>
    <mergeCell ref="G6:G7"/>
    <mergeCell ref="H6:H7"/>
    <mergeCell ref="I6:I7"/>
    <mergeCell ref="J6:J7"/>
    <mergeCell ref="K6:K7"/>
    <mergeCell ref="L6:L7"/>
    <mergeCell ref="M6:M7"/>
    <mergeCell ref="G17:G18"/>
  </mergeCells>
  <phoneticPr fontId="2"/>
  <dataValidations count="3">
    <dataValidation type="list" allowBlank="1" showInputMessage="1" showErrorMessage="1" sqref="C19:C23 C8:C12">
      <formula1>"保育士,保健師,看護師,准看護師"</formula1>
    </dataValidation>
    <dataValidation type="list" allowBlank="1" showInputMessage="1" showErrorMessage="1" sqref="D19:D23 D8:D12">
      <formula1>"〇,×"</formula1>
    </dataValidation>
    <dataValidation type="list" allowBlank="1" showInputMessage="1" showErrorMessage="1" sqref="E19:E23">
      <formula1>"新規採用者,転職者"</formula1>
    </dataValidation>
  </dataValidations>
  <pageMargins left="0.31496062992125984" right="0.31496062992125984" top="0.74803149606299213" bottom="0.74803149606299213" header="0.31496062992125984" footer="0.31496062992125984"/>
  <pageSetup paperSize="9" scale="70" orientation="landscape"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B7" sqref="B7"/>
    </sheetView>
  </sheetViews>
  <sheetFormatPr defaultColWidth="8.90625" defaultRowHeight="13"/>
  <cols>
    <col min="1" max="1" width="2.6328125" style="24" customWidth="1"/>
    <col min="2" max="2" width="17" style="24" customWidth="1"/>
    <col min="3" max="3" width="9.6328125" style="24" customWidth="1"/>
    <col min="4" max="4" width="17" style="24" customWidth="1"/>
    <col min="5" max="5" width="12.6328125" style="24" customWidth="1"/>
    <col min="6" max="6" width="2.6328125" style="24" customWidth="1"/>
    <col min="7" max="16384" width="8.90625" style="24"/>
  </cols>
  <sheetData>
    <row r="1" spans="1:6">
      <c r="A1" s="43"/>
      <c r="B1" s="43"/>
      <c r="C1" s="43"/>
      <c r="D1" s="43"/>
      <c r="E1" s="43"/>
      <c r="F1" s="43"/>
    </row>
    <row r="2" spans="1:6" ht="24" customHeight="1">
      <c r="A2" s="43"/>
      <c r="B2" s="1463" t="s">
        <v>361</v>
      </c>
      <c r="C2" s="1463"/>
      <c r="D2" s="1463"/>
      <c r="E2" s="1463"/>
      <c r="F2" s="43"/>
    </row>
    <row r="3" spans="1:6">
      <c r="A3" s="43"/>
      <c r="B3" s="43"/>
      <c r="C3" s="43"/>
      <c r="D3" s="43"/>
      <c r="E3" s="43"/>
      <c r="F3" s="43"/>
    </row>
    <row r="4" spans="1:6">
      <c r="A4" s="43"/>
      <c r="B4" s="43" t="str">
        <f>説明等!C4</f>
        <v>令和７年度</v>
      </c>
      <c r="C4" s="44" t="s">
        <v>728</v>
      </c>
      <c r="D4" s="1465">
        <f>説明等!C5</f>
        <v>0</v>
      </c>
      <c r="E4" s="1465"/>
      <c r="F4" s="43"/>
    </row>
    <row r="5" spans="1:6" ht="21" customHeight="1">
      <c r="A5" s="43"/>
      <c r="B5" s="1464" t="s">
        <v>305</v>
      </c>
      <c r="C5" s="1464"/>
      <c r="D5" s="1464" t="s">
        <v>306</v>
      </c>
      <c r="E5" s="1464"/>
      <c r="F5" s="43"/>
    </row>
    <row r="6" spans="1:6" ht="21" customHeight="1">
      <c r="A6" s="43"/>
      <c r="B6" s="47" t="s">
        <v>307</v>
      </c>
      <c r="C6" s="47" t="s">
        <v>308</v>
      </c>
      <c r="D6" s="47" t="s">
        <v>307</v>
      </c>
      <c r="E6" s="47" t="s">
        <v>308</v>
      </c>
      <c r="F6" s="43"/>
    </row>
    <row r="7" spans="1:6" ht="21" customHeight="1">
      <c r="A7" s="43"/>
      <c r="B7" s="245"/>
      <c r="C7" s="268"/>
      <c r="D7" s="245"/>
      <c r="E7" s="268"/>
      <c r="F7" s="43"/>
    </row>
    <row r="8" spans="1:6" ht="21" customHeight="1">
      <c r="A8" s="43"/>
      <c r="B8" s="245"/>
      <c r="C8" s="268"/>
      <c r="D8" s="245"/>
      <c r="E8" s="268"/>
      <c r="F8" s="43"/>
    </row>
    <row r="9" spans="1:6" ht="21" customHeight="1">
      <c r="A9" s="43"/>
      <c r="B9" s="245"/>
      <c r="C9" s="268"/>
      <c r="D9" s="245"/>
      <c r="E9" s="268"/>
      <c r="F9" s="43"/>
    </row>
    <row r="10" spans="1:6" ht="21" customHeight="1">
      <c r="A10" s="43"/>
      <c r="B10" s="245"/>
      <c r="C10" s="268"/>
      <c r="D10" s="245"/>
      <c r="E10" s="268"/>
      <c r="F10" s="43"/>
    </row>
    <row r="11" spans="1:6" ht="21" customHeight="1" thickBot="1">
      <c r="A11" s="43"/>
      <c r="B11" s="246"/>
      <c r="C11" s="269"/>
      <c r="D11" s="246"/>
      <c r="E11" s="269"/>
      <c r="F11" s="43"/>
    </row>
    <row r="12" spans="1:6" ht="27.75" customHeight="1" thickTop="1" thickBot="1">
      <c r="A12" s="43"/>
      <c r="B12" s="198" t="s">
        <v>309</v>
      </c>
      <c r="C12" s="270">
        <f>SUM(C7:C11)</f>
        <v>0</v>
      </c>
      <c r="D12" s="198" t="s">
        <v>309</v>
      </c>
      <c r="E12" s="271">
        <f>SUM(E7:E11)</f>
        <v>0</v>
      </c>
      <c r="F12" s="43"/>
    </row>
    <row r="13" spans="1:6" ht="22.5" customHeight="1" thickBot="1">
      <c r="A13" s="43"/>
      <c r="B13" s="43"/>
      <c r="C13" s="43"/>
      <c r="D13" s="171" t="s">
        <v>467</v>
      </c>
      <c r="E13" s="818">
        <f>C12+E12</f>
        <v>0</v>
      </c>
      <c r="F13" s="43"/>
    </row>
    <row r="14" spans="1:6" ht="15" customHeight="1">
      <c r="A14" s="43"/>
      <c r="B14" s="44"/>
      <c r="C14" s="43"/>
      <c r="D14" s="764"/>
      <c r="E14" s="43"/>
      <c r="F14" s="43"/>
    </row>
    <row r="15" spans="1:6" ht="15.75" customHeight="1">
      <c r="A15" s="45" t="s">
        <v>380</v>
      </c>
      <c r="C15" s="43"/>
      <c r="D15" s="43"/>
      <c r="E15" s="43"/>
      <c r="F15" s="43"/>
    </row>
    <row r="16" spans="1:6">
      <c r="A16" s="43"/>
      <c r="B16" s="43"/>
      <c r="C16" s="43"/>
      <c r="D16" s="43"/>
      <c r="E16" s="43"/>
      <c r="F16" s="43"/>
    </row>
    <row r="17" spans="1:6">
      <c r="A17" s="43"/>
      <c r="B17" s="43"/>
      <c r="C17" s="43"/>
      <c r="D17" s="43"/>
      <c r="E17" s="43"/>
      <c r="F17" s="43"/>
    </row>
    <row r="18" spans="1:6">
      <c r="A18" s="43"/>
      <c r="B18" s="43"/>
      <c r="C18" s="43"/>
      <c r="D18" s="43"/>
      <c r="E18" s="43"/>
      <c r="F18" s="43"/>
    </row>
    <row r="19" spans="1:6">
      <c r="A19" s="43"/>
      <c r="B19" s="43"/>
      <c r="C19" s="43"/>
      <c r="D19" s="43"/>
      <c r="E19" s="43"/>
      <c r="F19" s="43"/>
    </row>
    <row r="20" spans="1:6">
      <c r="A20" s="43"/>
      <c r="B20" s="43"/>
      <c r="C20" s="43"/>
      <c r="D20" s="43"/>
      <c r="E20" s="43"/>
      <c r="F20" s="43"/>
    </row>
    <row r="21" spans="1:6">
      <c r="A21" s="43"/>
      <c r="B21" s="43"/>
      <c r="C21" s="43"/>
      <c r="D21" s="43"/>
      <c r="E21" s="43"/>
      <c r="F21" s="43"/>
    </row>
    <row r="22" spans="1:6">
      <c r="A22" s="43"/>
      <c r="B22" s="43"/>
      <c r="C22" s="43"/>
      <c r="D22" s="43"/>
      <c r="E22" s="43"/>
      <c r="F22" s="43"/>
    </row>
  </sheetData>
  <sheetProtection sheet="1" selectLockedCells="1"/>
  <mergeCells count="4">
    <mergeCell ref="B2:E2"/>
    <mergeCell ref="B5:C5"/>
    <mergeCell ref="D5:E5"/>
    <mergeCell ref="D4:E4"/>
  </mergeCells>
  <phoneticPr fontId="2"/>
  <dataValidations count="1">
    <dataValidation type="whole" allowBlank="1" showInputMessage="1" showErrorMessage="1" error="整数のみ入力してください_x000a_例1人なら1のみ" sqref="C7:C11 E7:E11">
      <formula1>1</formula1>
      <formula2>100000</formula2>
    </dataValidation>
  </dataValidations>
  <printOptions horizontalCentered="1"/>
  <pageMargins left="0.70866141732283472" right="0.70866141732283472" top="0.74803149606299213" bottom="0.74803149606299213" header="0.31496062992125984" footer="0.31496062992125984"/>
  <pageSetup paperSize="9" scale="105"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C6" sqref="C6"/>
    </sheetView>
  </sheetViews>
  <sheetFormatPr defaultColWidth="8.90625" defaultRowHeight="13"/>
  <cols>
    <col min="1" max="1" width="2.6328125" style="24" customWidth="1"/>
    <col min="2" max="2" width="8.90625" style="24" customWidth="1"/>
    <col min="3" max="3" width="16.453125" style="24" customWidth="1"/>
    <col min="4" max="4" width="11.453125" style="24" customWidth="1"/>
    <col min="5" max="5" width="8.90625" style="24" customWidth="1"/>
    <col min="6" max="6" width="8" style="24" customWidth="1"/>
    <col min="7" max="16384" width="8.90625" style="24"/>
  </cols>
  <sheetData>
    <row r="1" spans="1:8" ht="9.75" customHeight="1">
      <c r="A1" s="43"/>
      <c r="B1" s="43"/>
      <c r="C1" s="43"/>
      <c r="D1" s="43"/>
      <c r="E1" s="43"/>
      <c r="F1" s="43"/>
    </row>
    <row r="2" spans="1:8" ht="21" customHeight="1">
      <c r="A2" s="1466" t="s">
        <v>1067</v>
      </c>
      <c r="B2" s="1466"/>
      <c r="C2" s="1466"/>
      <c r="D2" s="1466"/>
      <c r="E2" s="1466"/>
      <c r="F2" s="1466"/>
    </row>
    <row r="3" spans="1:8" ht="11.5" customHeight="1">
      <c r="A3" s="46"/>
      <c r="B3" s="46"/>
      <c r="C3" s="46"/>
      <c r="D3" s="46"/>
      <c r="E3" s="46"/>
      <c r="F3" s="46"/>
    </row>
    <row r="4" spans="1:8" ht="21.75" customHeight="1">
      <c r="A4" s="43"/>
      <c r="B4" s="252" t="s">
        <v>729</v>
      </c>
      <c r="C4" s="252"/>
      <c r="D4" s="44" t="s">
        <v>728</v>
      </c>
      <c r="E4" s="84">
        <f>説明等!C5</f>
        <v>0</v>
      </c>
      <c r="F4" s="84"/>
      <c r="H4" s="130"/>
    </row>
    <row r="5" spans="1:8" ht="21" customHeight="1">
      <c r="A5" s="43"/>
      <c r="B5" s="194"/>
      <c r="C5" s="195" t="s">
        <v>377</v>
      </c>
      <c r="D5" s="47" t="s">
        <v>315</v>
      </c>
      <c r="E5" s="249" t="s">
        <v>291</v>
      </c>
      <c r="F5" s="130">
        <v>100</v>
      </c>
      <c r="G5" s="242" t="s">
        <v>460</v>
      </c>
    </row>
    <row r="6" spans="1:8" ht="19.5" customHeight="1">
      <c r="A6" s="43"/>
      <c r="B6" s="47" t="s">
        <v>316</v>
      </c>
      <c r="C6" s="168"/>
      <c r="D6" s="168"/>
      <c r="E6" s="43">
        <f>(MIN(C6,$F$5))*D6</f>
        <v>0</v>
      </c>
    </row>
    <row r="7" spans="1:8" ht="19.5" customHeight="1">
      <c r="A7" s="43"/>
      <c r="B7" s="47" t="s">
        <v>226</v>
      </c>
      <c r="C7" s="168"/>
      <c r="D7" s="168"/>
      <c r="E7" s="43">
        <f t="shared" ref="E7:E17" si="0">(MIN(C7,$F$5))*D7</f>
        <v>0</v>
      </c>
    </row>
    <row r="8" spans="1:8" ht="19.5" customHeight="1">
      <c r="A8" s="43"/>
      <c r="B8" s="47" t="s">
        <v>227</v>
      </c>
      <c r="C8" s="168"/>
      <c r="D8" s="168"/>
      <c r="E8" s="43">
        <f t="shared" si="0"/>
        <v>0</v>
      </c>
    </row>
    <row r="9" spans="1:8" ht="19.5" customHeight="1">
      <c r="B9" s="47" t="s">
        <v>228</v>
      </c>
      <c r="C9" s="168"/>
      <c r="D9" s="168"/>
      <c r="E9" s="43">
        <f t="shared" si="0"/>
        <v>0</v>
      </c>
    </row>
    <row r="10" spans="1:8" ht="19.5" customHeight="1">
      <c r="B10" s="47" t="s">
        <v>229</v>
      </c>
      <c r="C10" s="168"/>
      <c r="D10" s="168"/>
      <c r="E10" s="43">
        <f t="shared" si="0"/>
        <v>0</v>
      </c>
    </row>
    <row r="11" spans="1:8" ht="19.5" customHeight="1">
      <c r="B11" s="47" t="s">
        <v>230</v>
      </c>
      <c r="C11" s="168"/>
      <c r="D11" s="168"/>
      <c r="E11" s="43">
        <f t="shared" si="0"/>
        <v>0</v>
      </c>
    </row>
    <row r="12" spans="1:8" ht="19.5" customHeight="1">
      <c r="B12" s="47" t="s">
        <v>231</v>
      </c>
      <c r="C12" s="168"/>
      <c r="D12" s="168"/>
      <c r="E12" s="43">
        <f t="shared" si="0"/>
        <v>0</v>
      </c>
    </row>
    <row r="13" spans="1:8" ht="19.5" customHeight="1">
      <c r="B13" s="47" t="s">
        <v>232</v>
      </c>
      <c r="C13" s="168"/>
      <c r="D13" s="168"/>
      <c r="E13" s="43">
        <f t="shared" si="0"/>
        <v>0</v>
      </c>
    </row>
    <row r="14" spans="1:8" ht="19.5" customHeight="1">
      <c r="A14" s="43"/>
      <c r="B14" s="47" t="s">
        <v>233</v>
      </c>
      <c r="C14" s="168"/>
      <c r="D14" s="168"/>
      <c r="E14" s="43">
        <f t="shared" si="0"/>
        <v>0</v>
      </c>
    </row>
    <row r="15" spans="1:8" ht="19.5" customHeight="1">
      <c r="A15" s="43"/>
      <c r="B15" s="47" t="s">
        <v>234</v>
      </c>
      <c r="C15" s="168"/>
      <c r="D15" s="168"/>
      <c r="E15" s="43">
        <f t="shared" si="0"/>
        <v>0</v>
      </c>
    </row>
    <row r="16" spans="1:8" ht="19.5" customHeight="1">
      <c r="A16" s="43"/>
      <c r="B16" s="47" t="s">
        <v>235</v>
      </c>
      <c r="C16" s="168"/>
      <c r="D16" s="168"/>
      <c r="E16" s="43">
        <f t="shared" si="0"/>
        <v>0</v>
      </c>
    </row>
    <row r="17" spans="1:7" ht="19.5" customHeight="1">
      <c r="A17" s="43"/>
      <c r="B17" s="196" t="s">
        <v>236</v>
      </c>
      <c r="C17" s="168"/>
      <c r="D17" s="168"/>
      <c r="E17" s="43">
        <f t="shared" si="0"/>
        <v>0</v>
      </c>
    </row>
    <row r="18" spans="1:7" ht="22.5" customHeight="1" thickBot="1">
      <c r="A18" s="43"/>
      <c r="B18" s="1467" t="s">
        <v>323</v>
      </c>
      <c r="C18" s="1467"/>
      <c r="D18" s="197">
        <f>SUMPRODUCT(C6:C17,D6:D17)</f>
        <v>0</v>
      </c>
      <c r="E18" s="817"/>
    </row>
    <row r="19" spans="1:7">
      <c r="A19" s="43"/>
      <c r="B19" s="43"/>
      <c r="C19" s="43"/>
      <c r="D19" s="819" t="s">
        <v>541</v>
      </c>
      <c r="E19" s="824">
        <f>SUM(E6:E17)</f>
        <v>0</v>
      </c>
      <c r="F19" s="823"/>
    </row>
    <row r="20" spans="1:7" s="161" customFormat="1" ht="13.5" thickBot="1">
      <c r="A20" s="43"/>
      <c r="B20" s="43"/>
      <c r="C20" s="43"/>
      <c r="D20" s="820" t="s">
        <v>563</v>
      </c>
      <c r="E20" s="822">
        <f>SUM(D6:D17)</f>
        <v>0</v>
      </c>
      <c r="F20" s="823"/>
      <c r="G20" s="24"/>
    </row>
    <row r="21" spans="1:7" s="161" customFormat="1">
      <c r="A21" s="43"/>
      <c r="B21" s="43"/>
      <c r="C21" s="43"/>
      <c r="D21" s="43"/>
      <c r="E21" s="821"/>
      <c r="F21" s="43"/>
      <c r="G21" s="24"/>
    </row>
    <row r="22" spans="1:7">
      <c r="A22" s="84" t="s">
        <v>372</v>
      </c>
      <c r="B22" s="43"/>
      <c r="C22" s="43"/>
      <c r="D22" s="43"/>
      <c r="E22" s="43"/>
      <c r="F22" s="43"/>
    </row>
    <row r="23" spans="1:7">
      <c r="A23" s="45"/>
      <c r="B23" s="43"/>
      <c r="C23" s="43"/>
      <c r="D23" s="43"/>
      <c r="E23" s="43"/>
    </row>
    <row r="24" spans="1:7">
      <c r="A24" s="43"/>
      <c r="B24" s="43"/>
      <c r="C24" s="43"/>
      <c r="D24" s="43"/>
      <c r="E24" s="43"/>
    </row>
    <row r="25" spans="1:7">
      <c r="A25" s="43"/>
      <c r="B25" s="43"/>
      <c r="C25" s="43"/>
      <c r="D25" s="43"/>
      <c r="E25" s="43"/>
    </row>
    <row r="26" spans="1:7">
      <c r="A26" s="43"/>
      <c r="B26" s="43"/>
      <c r="C26" s="43"/>
      <c r="D26" s="43"/>
      <c r="E26" s="43"/>
    </row>
  </sheetData>
  <sheetProtection sheet="1" selectLockedCells="1"/>
  <mergeCells count="2">
    <mergeCell ref="A2:F2"/>
    <mergeCell ref="B18:C18"/>
  </mergeCells>
  <phoneticPr fontId="2"/>
  <dataValidations count="2">
    <dataValidation type="whole" allowBlank="1" showInputMessage="1" showErrorMessage="1" error="整数のみ入力してください。_x000a_例:1件なら1のみ" sqref="D6:D17">
      <formula1>1</formula1>
      <formula2>1000000</formula2>
    </dataValidation>
    <dataValidation type="whole" allowBlank="1" showInputMessage="1" showErrorMessage="1" error="整数のみ入力してください。_x000a_例:1円なら1のみ" sqref="C6:C17">
      <formula1>1</formula1>
      <formula2>1000000</formula2>
    </dataValidation>
  </dataValidations>
  <pageMargins left="0.70866141732283472" right="0.70866141732283472" top="0.55118110236220474" bottom="0.74803149606299213" header="0.31496062992125984" footer="0.31496062992125984"/>
  <pageSetup paperSize="9" scale="105"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B7" sqref="B7"/>
    </sheetView>
  </sheetViews>
  <sheetFormatPr defaultColWidth="8.90625" defaultRowHeight="13"/>
  <cols>
    <col min="1" max="1" width="2.6328125" style="24" customWidth="1"/>
    <col min="2" max="2" width="17" style="24" customWidth="1"/>
    <col min="3" max="3" width="11.81640625" style="24" customWidth="1"/>
    <col min="4" max="4" width="17" style="24" customWidth="1"/>
    <col min="5" max="5" width="11.453125" style="24" customWidth="1"/>
    <col min="6" max="16384" width="8.90625" style="24"/>
  </cols>
  <sheetData>
    <row r="1" spans="1:5" ht="9.65" customHeight="1">
      <c r="A1" s="43"/>
      <c r="B1" s="43"/>
      <c r="C1" s="43"/>
      <c r="D1" s="43"/>
      <c r="E1" s="43"/>
    </row>
    <row r="2" spans="1:5" ht="24" customHeight="1">
      <c r="A2" s="43"/>
      <c r="B2" s="1463" t="s">
        <v>1068</v>
      </c>
      <c r="C2" s="1463"/>
      <c r="D2" s="1463"/>
      <c r="E2" s="1463"/>
    </row>
    <row r="3" spans="1:5" s="242" customFormat="1" ht="16.5" customHeight="1">
      <c r="A3" s="43"/>
      <c r="B3" s="247"/>
      <c r="C3" s="247"/>
      <c r="D3" s="247"/>
      <c r="E3" s="247"/>
    </row>
    <row r="4" spans="1:5">
      <c r="A4" s="43"/>
      <c r="B4" s="244" t="str">
        <f>説明等!C4</f>
        <v>令和７年度</v>
      </c>
      <c r="C4" s="44"/>
      <c r="D4" s="44" t="s">
        <v>290</v>
      </c>
      <c r="E4" s="253">
        <f>説明等!C5</f>
        <v>0</v>
      </c>
    </row>
    <row r="5" spans="1:5" ht="21" customHeight="1">
      <c r="A5" s="43"/>
      <c r="B5" s="1468" t="s">
        <v>305</v>
      </c>
      <c r="C5" s="1469"/>
      <c r="D5" s="1470" t="s">
        <v>306</v>
      </c>
      <c r="E5" s="1470"/>
    </row>
    <row r="6" spans="1:5" ht="21" customHeight="1">
      <c r="A6" s="43"/>
      <c r="B6" s="47" t="s">
        <v>307</v>
      </c>
      <c r="C6" s="47" t="s">
        <v>317</v>
      </c>
      <c r="D6" s="47" t="s">
        <v>307</v>
      </c>
      <c r="E6" s="47" t="s">
        <v>317</v>
      </c>
    </row>
    <row r="7" spans="1:5" ht="22.5" customHeight="1">
      <c r="A7" s="43"/>
      <c r="B7" s="245" t="s">
        <v>466</v>
      </c>
      <c r="C7" s="273"/>
      <c r="D7" s="245" t="s">
        <v>466</v>
      </c>
      <c r="E7" s="273"/>
    </row>
    <row r="8" spans="1:5" ht="22.5" customHeight="1">
      <c r="A8" s="43"/>
      <c r="B8" s="245" t="s">
        <v>466</v>
      </c>
      <c r="C8" s="273"/>
      <c r="D8" s="245" t="s">
        <v>466</v>
      </c>
      <c r="E8" s="273"/>
    </row>
    <row r="9" spans="1:5" ht="22.5" customHeight="1">
      <c r="A9" s="43"/>
      <c r="B9" s="245" t="s">
        <v>466</v>
      </c>
      <c r="C9" s="273"/>
      <c r="D9" s="245" t="s">
        <v>466</v>
      </c>
      <c r="E9" s="273"/>
    </row>
    <row r="10" spans="1:5" ht="22.5" customHeight="1" thickBot="1">
      <c r="A10" s="43"/>
      <c r="B10" s="199" t="s">
        <v>309</v>
      </c>
      <c r="C10" s="274">
        <f>SUM(C7:C9)</f>
        <v>0</v>
      </c>
      <c r="D10" s="199" t="s">
        <v>309</v>
      </c>
      <c r="E10" s="275">
        <f>SUM(E7:E9)</f>
        <v>0</v>
      </c>
    </row>
    <row r="11" spans="1:5" ht="25" customHeight="1" thickTop="1" thickBot="1">
      <c r="A11" s="43"/>
      <c r="B11" s="44"/>
      <c r="C11" s="43"/>
      <c r="D11" s="766" t="s">
        <v>78</v>
      </c>
      <c r="E11" s="765">
        <f>MIN(SUM(C10+E10),143000)</f>
        <v>0</v>
      </c>
    </row>
    <row r="12" spans="1:5" ht="15.75" customHeight="1">
      <c r="A12" s="87" t="s">
        <v>373</v>
      </c>
      <c r="C12" s="43"/>
      <c r="D12" s="764"/>
      <c r="E12" s="43"/>
    </row>
    <row r="13" spans="1:5">
      <c r="A13" s="43"/>
      <c r="B13" s="43"/>
      <c r="C13" s="43"/>
      <c r="D13" s="43"/>
      <c r="E13" s="43"/>
    </row>
    <row r="14" spans="1:5">
      <c r="A14" s="43"/>
      <c r="B14" s="43"/>
      <c r="C14" s="43"/>
      <c r="D14" s="43"/>
      <c r="E14" s="43"/>
    </row>
    <row r="15" spans="1:5">
      <c r="A15" s="43"/>
      <c r="B15" s="43"/>
      <c r="C15" s="43"/>
      <c r="D15" s="43"/>
      <c r="E15" s="43"/>
    </row>
    <row r="16" spans="1:5">
      <c r="A16" s="43"/>
      <c r="B16" s="43"/>
      <c r="C16" s="43"/>
      <c r="D16" s="43"/>
      <c r="E16" s="43"/>
    </row>
    <row r="17" spans="1:5">
      <c r="A17" s="43"/>
      <c r="B17" s="43"/>
      <c r="C17" s="43"/>
      <c r="D17" s="43"/>
      <c r="E17" s="43"/>
    </row>
    <row r="18" spans="1:5">
      <c r="A18" s="43"/>
      <c r="B18" s="43"/>
      <c r="C18" s="43"/>
      <c r="D18" s="43"/>
      <c r="E18" s="43"/>
    </row>
    <row r="19" spans="1:5">
      <c r="A19" s="43"/>
      <c r="B19" s="43"/>
      <c r="C19" s="43"/>
      <c r="D19" s="43"/>
      <c r="E19" s="43"/>
    </row>
  </sheetData>
  <sheetProtection sheet="1" selectLockedCells="1"/>
  <mergeCells count="3">
    <mergeCell ref="B2:E2"/>
    <mergeCell ref="B5:C5"/>
    <mergeCell ref="D5:E5"/>
  </mergeCells>
  <phoneticPr fontId="2"/>
  <dataValidations count="1">
    <dataValidation type="whole" allowBlank="1" showInputMessage="1" showErrorMessage="1" error="整数のみ入力してください_x000a_例1円なら1のみ" sqref="C7:C9 E7:E9">
      <formula1>1</formula1>
      <formula2>10000000</formula2>
    </dataValidation>
  </dataValidations>
  <printOptions horizontalCentered="1"/>
  <pageMargins left="0.70866141732283472" right="0.70866141732283472" top="0.74803149606299213" bottom="0.74803149606299213" header="0.31496062992125984" footer="0.31496062992125984"/>
  <pageSetup paperSize="9" scale="105"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D7" sqref="D7"/>
    </sheetView>
  </sheetViews>
  <sheetFormatPr defaultColWidth="8.90625" defaultRowHeight="13"/>
  <cols>
    <col min="1" max="1" width="2.90625" style="24" customWidth="1"/>
    <col min="2" max="2" width="18.90625" style="24" customWidth="1"/>
    <col min="3" max="3" width="12.6328125" style="24" customWidth="1"/>
    <col min="4" max="4" width="11.81640625" style="24" customWidth="1"/>
    <col min="5" max="5" width="18.453125" style="24" customWidth="1"/>
    <col min="6" max="6" width="3.08984375" style="24" customWidth="1"/>
    <col min="7" max="16384" width="8.90625" style="24"/>
  </cols>
  <sheetData>
    <row r="1" spans="1:6">
      <c r="A1" s="43"/>
      <c r="B1" s="43"/>
      <c r="C1" s="43"/>
      <c r="D1" s="43"/>
      <c r="E1" s="43"/>
      <c r="F1" s="43"/>
    </row>
    <row r="2" spans="1:6" ht="24" customHeight="1">
      <c r="A2" s="1463" t="s">
        <v>362</v>
      </c>
      <c r="B2" s="1463"/>
      <c r="C2" s="1463"/>
      <c r="D2" s="1463"/>
      <c r="E2" s="1463"/>
      <c r="F2" s="1463"/>
    </row>
    <row r="3" spans="1:6" ht="14.5" customHeight="1">
      <c r="A3" s="43"/>
      <c r="B3" s="43"/>
      <c r="C3" s="43"/>
      <c r="D3" s="43"/>
      <c r="E3" s="43"/>
      <c r="F3" s="43"/>
    </row>
    <row r="4" spans="1:6" ht="21.75" customHeight="1">
      <c r="A4" s="43"/>
      <c r="B4" s="252" t="s">
        <v>729</v>
      </c>
      <c r="C4" s="44" t="s">
        <v>728</v>
      </c>
      <c r="D4" s="1473">
        <f>説明等!C5</f>
        <v>0</v>
      </c>
      <c r="E4" s="1473"/>
      <c r="F4" s="43"/>
    </row>
    <row r="5" spans="1:6" ht="20.149999999999999" customHeight="1">
      <c r="A5" s="43"/>
      <c r="B5" s="47"/>
      <c r="C5" s="47" t="s">
        <v>318</v>
      </c>
      <c r="D5" s="47" t="s">
        <v>308</v>
      </c>
      <c r="E5" s="47" t="s">
        <v>317</v>
      </c>
      <c r="F5" s="43"/>
    </row>
    <row r="6" spans="1:6" ht="17.149999999999999" customHeight="1">
      <c r="A6" s="43"/>
      <c r="B6" s="47" t="s">
        <v>319</v>
      </c>
      <c r="C6" s="85">
        <v>365</v>
      </c>
      <c r="D6" s="119"/>
      <c r="E6" s="48">
        <f>SUM(C6*D6)</f>
        <v>0</v>
      </c>
      <c r="F6" s="43"/>
    </row>
    <row r="7" spans="1:6" ht="17.149999999999999" customHeight="1">
      <c r="A7" s="43"/>
      <c r="B7" s="47" t="s">
        <v>320</v>
      </c>
      <c r="C7" s="85">
        <v>55</v>
      </c>
      <c r="D7" s="119"/>
      <c r="E7" s="48">
        <f>SUM(C7*D7)</f>
        <v>0</v>
      </c>
      <c r="F7" s="43"/>
    </row>
    <row r="8" spans="1:6" ht="17.149999999999999" customHeight="1">
      <c r="A8" s="43"/>
      <c r="B8" s="49" t="s">
        <v>321</v>
      </c>
      <c r="C8" s="85">
        <v>365</v>
      </c>
      <c r="D8" s="119"/>
      <c r="E8" s="48">
        <f>SUM(C8*D8)</f>
        <v>0</v>
      </c>
      <c r="F8" s="43"/>
    </row>
    <row r="9" spans="1:6" ht="17.149999999999999" customHeight="1" thickBot="1">
      <c r="A9" s="43"/>
      <c r="B9" s="200" t="s">
        <v>322</v>
      </c>
      <c r="C9" s="201">
        <v>55</v>
      </c>
      <c r="D9" s="203"/>
      <c r="E9" s="204">
        <f>SUM(C9*D9)</f>
        <v>0</v>
      </c>
      <c r="F9" s="43"/>
    </row>
    <row r="10" spans="1:6" ht="17.149999999999999" customHeight="1" thickTop="1">
      <c r="A10" s="43"/>
      <c r="B10" s="1471" t="s">
        <v>323</v>
      </c>
      <c r="C10" s="1472"/>
      <c r="D10" s="202">
        <f>SUM(D6:D9)</f>
        <v>0</v>
      </c>
      <c r="E10" s="205">
        <f>SUM(E6:E9)</f>
        <v>0</v>
      </c>
      <c r="F10" s="171"/>
    </row>
    <row r="11" spans="1:6" s="209" customFormat="1" ht="17.149999999999999" customHeight="1" thickBot="1">
      <c r="A11" s="43"/>
      <c r="B11" s="223"/>
      <c r="C11" s="223"/>
      <c r="D11" s="224"/>
      <c r="E11" s="258"/>
      <c r="F11" s="193"/>
    </row>
    <row r="12" spans="1:6">
      <c r="A12" s="43"/>
      <c r="B12" s="43"/>
      <c r="C12" s="43"/>
      <c r="D12" s="839" t="s">
        <v>567</v>
      </c>
      <c r="E12" s="838">
        <f>D6+D8</f>
        <v>0</v>
      </c>
    </row>
    <row r="13" spans="1:6" ht="13.5" thickBot="1">
      <c r="A13" s="43"/>
      <c r="B13" s="44"/>
      <c r="C13" s="43"/>
      <c r="D13" s="840" t="s">
        <v>568</v>
      </c>
      <c r="E13" s="841">
        <f>D7+D9</f>
        <v>0</v>
      </c>
    </row>
    <row r="14" spans="1:6" s="209" customFormat="1">
      <c r="A14" s="43"/>
      <c r="B14" s="44"/>
      <c r="C14" s="43"/>
      <c r="D14" s="43"/>
      <c r="E14" s="43"/>
      <c r="F14" s="43"/>
    </row>
    <row r="15" spans="1:6" ht="15.75" customHeight="1">
      <c r="A15" s="87" t="s">
        <v>373</v>
      </c>
      <c r="C15" s="43"/>
      <c r="D15" s="43"/>
      <c r="E15" s="43"/>
      <c r="F15" s="43"/>
    </row>
    <row r="16" spans="1:6">
      <c r="A16" s="43"/>
      <c r="B16" s="43"/>
      <c r="C16" s="43"/>
      <c r="D16" s="43"/>
      <c r="E16" s="43"/>
      <c r="F16" s="43"/>
    </row>
    <row r="17" spans="1:6">
      <c r="A17" s="43"/>
      <c r="B17" s="43"/>
      <c r="C17" s="43"/>
      <c r="D17" s="43"/>
      <c r="E17" s="43"/>
      <c r="F17" s="43"/>
    </row>
    <row r="18" spans="1:6" ht="12" customHeight="1">
      <c r="A18" s="43"/>
      <c r="B18" s="43"/>
      <c r="C18" s="43"/>
      <c r="D18" s="43"/>
      <c r="E18" s="43"/>
      <c r="F18" s="43"/>
    </row>
    <row r="19" spans="1:6">
      <c r="A19" s="43"/>
      <c r="B19" s="43"/>
      <c r="C19" s="43"/>
      <c r="D19" s="43"/>
      <c r="E19" s="43"/>
      <c r="F19" s="43"/>
    </row>
    <row r="20" spans="1:6">
      <c r="A20" s="43"/>
      <c r="B20" s="43"/>
      <c r="C20" s="43"/>
      <c r="D20" s="43"/>
      <c r="E20" s="43"/>
      <c r="F20" s="43"/>
    </row>
    <row r="21" spans="1:6">
      <c r="A21" s="43"/>
      <c r="B21" s="43"/>
      <c r="C21" s="43"/>
      <c r="D21" s="43"/>
      <c r="E21" s="43"/>
      <c r="F21" s="43"/>
    </row>
    <row r="22" spans="1:6">
      <c r="A22" s="43"/>
      <c r="B22" s="43"/>
      <c r="C22" s="43"/>
      <c r="D22" s="43"/>
      <c r="E22" s="43"/>
      <c r="F22" s="43"/>
    </row>
    <row r="26" spans="1:6">
      <c r="D26" s="497"/>
    </row>
  </sheetData>
  <sheetProtection sheet="1" selectLockedCells="1"/>
  <mergeCells count="3">
    <mergeCell ref="A2:F2"/>
    <mergeCell ref="B10:C10"/>
    <mergeCell ref="D4:E4"/>
  </mergeCells>
  <phoneticPr fontId="2"/>
  <dataValidations count="1">
    <dataValidation type="whole" allowBlank="1" showInputMessage="1" showErrorMessage="1" error="整数のみ入力してください_x000a_例1人なら1のみ" sqref="D6:D9">
      <formula1>1</formula1>
      <formula2>1000000</formula2>
    </dataValidation>
  </dataValidations>
  <printOptions horizontalCentered="1"/>
  <pageMargins left="0.70866141732283472" right="0.70866141732283472" top="0.74803149606299213" bottom="0.74803149606299213" header="0.31496062992125984" footer="0.31496062992125984"/>
  <pageSetup paperSize="9" scale="105"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opLeftCell="B1" workbookViewId="0">
      <selection activeCell="C6" sqref="C6"/>
    </sheetView>
  </sheetViews>
  <sheetFormatPr defaultRowHeight="13"/>
  <cols>
    <col min="1" max="1" width="2.54296875" style="178" customWidth="1"/>
    <col min="2" max="2" width="19.26953125" customWidth="1"/>
    <col min="3" max="3" width="14.453125" customWidth="1"/>
    <col min="4" max="4" width="21.26953125" customWidth="1"/>
    <col min="5" max="5" width="11.1796875" customWidth="1"/>
    <col min="6" max="6" width="12.08984375" customWidth="1"/>
    <col min="7" max="7" width="10.6328125" customWidth="1"/>
    <col min="8" max="10" width="6.81640625" customWidth="1"/>
    <col min="11" max="11" width="6.26953125" customWidth="1"/>
    <col min="12" max="13" width="6.81640625" customWidth="1"/>
    <col min="14" max="14" width="8.453125" customWidth="1"/>
    <col min="15" max="15" width="19.08984375" customWidth="1"/>
    <col min="16" max="16" width="11.36328125" customWidth="1"/>
    <col min="18" max="18" width="13" customWidth="1"/>
  </cols>
  <sheetData>
    <row r="1" spans="1:13" s="178" customFormat="1"/>
    <row r="2" spans="1:13" ht="28.5" customHeight="1">
      <c r="B2" s="1474" t="s">
        <v>1069</v>
      </c>
      <c r="C2" s="1474"/>
      <c r="D2" s="1474"/>
      <c r="E2" s="1474"/>
      <c r="F2" s="1474"/>
      <c r="G2" s="190"/>
      <c r="H2" s="190"/>
      <c r="I2" s="190"/>
      <c r="J2" s="190"/>
      <c r="K2" s="190"/>
      <c r="L2" s="190"/>
      <c r="M2" s="190"/>
    </row>
    <row r="3" spans="1:13" s="178" customFormat="1" ht="11" customHeight="1">
      <c r="B3" s="179"/>
      <c r="C3" s="179"/>
      <c r="D3" s="179"/>
      <c r="E3" s="179"/>
      <c r="F3" s="179"/>
      <c r="G3" s="179"/>
      <c r="H3" s="179"/>
      <c r="I3" s="179"/>
      <c r="J3" s="179"/>
      <c r="K3" s="179"/>
      <c r="L3" s="179"/>
      <c r="M3" s="179"/>
    </row>
    <row r="4" spans="1:13">
      <c r="B4" s="248" t="str">
        <f>説明等!C4</f>
        <v>令和７年度</v>
      </c>
      <c r="C4" s="250" t="s">
        <v>740</v>
      </c>
      <c r="D4" s="248">
        <f>説明等!C5</f>
        <v>0</v>
      </c>
      <c r="E4" s="248"/>
      <c r="F4" s="248"/>
      <c r="G4" s="129"/>
      <c r="H4" s="129"/>
      <c r="I4" s="1"/>
      <c r="J4" s="1"/>
      <c r="K4" s="26"/>
    </row>
    <row r="5" spans="1:13" ht="29.5" customHeight="1" thickBot="1">
      <c r="B5" s="177"/>
      <c r="C5" s="260" t="s">
        <v>739</v>
      </c>
      <c r="D5" s="254" t="s">
        <v>738</v>
      </c>
      <c r="E5" s="241" t="s">
        <v>617</v>
      </c>
      <c r="G5" s="124" t="s">
        <v>618</v>
      </c>
    </row>
    <row r="6" spans="1:13" ht="26.5" customHeight="1" thickBot="1">
      <c r="B6" s="825" t="s">
        <v>612</v>
      </c>
      <c r="C6" s="272"/>
      <c r="D6" s="255">
        <f>C6*120*12</f>
        <v>0</v>
      </c>
      <c r="E6" s="132">
        <f>IF(C17=1,C14,IF(C17=2,C15,IF(C17=3,C16,"該当する方に1を入手してください。")))+K39</f>
        <v>150000</v>
      </c>
      <c r="G6" s="188">
        <f>ROUNDDOWN(MIN(D6,E6),-3)</f>
        <v>0</v>
      </c>
      <c r="H6" t="s">
        <v>382</v>
      </c>
    </row>
    <row r="7" spans="1:13" s="261" customFormat="1" ht="14">
      <c r="B7" s="262"/>
      <c r="C7" s="631"/>
      <c r="D7" s="263"/>
      <c r="E7" s="264"/>
      <c r="G7" s="266"/>
    </row>
    <row r="8" spans="1:13" s="261" customFormat="1">
      <c r="B8" s="267" t="s">
        <v>741</v>
      </c>
      <c r="C8" s="631"/>
      <c r="D8" s="263"/>
      <c r="E8" s="264"/>
      <c r="G8" s="266"/>
      <c r="H8" s="265"/>
    </row>
    <row r="9" spans="1:13" ht="18.5" customHeight="1">
      <c r="B9" s="176" t="s">
        <v>381</v>
      </c>
      <c r="C9" s="21"/>
      <c r="E9" s="4"/>
      <c r="I9" s="1"/>
      <c r="J9" s="1"/>
      <c r="K9" s="26"/>
    </row>
    <row r="10" spans="1:13">
      <c r="B10" s="176" t="s">
        <v>619</v>
      </c>
      <c r="E10" s="176"/>
      <c r="F10" s="178"/>
      <c r="G10" s="178"/>
    </row>
    <row r="11" spans="1:13" s="280" customFormat="1">
      <c r="B11" s="176"/>
      <c r="E11" s="176"/>
    </row>
    <row r="12" spans="1:13" s="280" customFormat="1">
      <c r="B12" s="176"/>
      <c r="E12" s="176"/>
    </row>
    <row r="13" spans="1:13">
      <c r="A13" s="825"/>
      <c r="B13" s="825" t="s">
        <v>969</v>
      </c>
      <c r="C13" s="825" t="s">
        <v>974</v>
      </c>
    </row>
    <row r="14" spans="1:13">
      <c r="A14" s="832">
        <v>1</v>
      </c>
      <c r="B14" s="832" t="s">
        <v>970</v>
      </c>
      <c r="C14" s="833">
        <v>50000</v>
      </c>
    </row>
    <row r="15" spans="1:13">
      <c r="A15" s="825">
        <v>2</v>
      </c>
      <c r="B15" s="825" t="s">
        <v>971</v>
      </c>
      <c r="C15" s="826">
        <v>100000</v>
      </c>
    </row>
    <row r="16" spans="1:13" ht="13.5" thickBot="1">
      <c r="A16" s="825">
        <v>3</v>
      </c>
      <c r="B16" s="825" t="s">
        <v>972</v>
      </c>
      <c r="C16" s="828">
        <v>150000</v>
      </c>
    </row>
    <row r="17" spans="1:4" ht="13.5" thickBot="1">
      <c r="A17" s="812"/>
      <c r="B17" s="827" t="s">
        <v>973</v>
      </c>
      <c r="C17" s="831">
        <v>3</v>
      </c>
      <c r="D17" s="829"/>
    </row>
    <row r="18" spans="1:4" ht="16.5">
      <c r="B18" s="25"/>
      <c r="C18" s="830"/>
    </row>
    <row r="19" spans="1:4" ht="16.5">
      <c r="B19" s="25"/>
    </row>
    <row r="20" spans="1:4" ht="16.5">
      <c r="B20" s="25"/>
    </row>
    <row r="21" spans="1:4" ht="16.5">
      <c r="B21" s="25"/>
    </row>
  </sheetData>
  <sheetProtection sheet="1" selectLockedCells="1"/>
  <mergeCells count="1">
    <mergeCell ref="B2:F2"/>
  </mergeCells>
  <phoneticPr fontId="2"/>
  <dataValidations count="2">
    <dataValidation type="whole" allowBlank="1" showInputMessage="1" showErrorMessage="1" error="整数のみ入力してください_x000a_例1人なら1のみ" sqref="C6">
      <formula1>1</formula1>
      <formula2>100000</formula2>
    </dataValidation>
    <dataValidation type="list" allowBlank="1" showInputMessage="1" showErrorMessage="1" sqref="C17">
      <formula1>"1,2,3"</formula1>
    </dataValidation>
  </dataValidations>
  <pageMargins left="0.70866141732283472" right="0.70866141732283472" top="0.35433070866141736" bottom="0.74803149606299213" header="0.31496062992125984" footer="0.31496062992125984"/>
  <pageSetup paperSize="9" scale="68"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D16" sqref="D16"/>
    </sheetView>
  </sheetViews>
  <sheetFormatPr defaultRowHeight="13"/>
  <cols>
    <col min="1" max="1" width="3.453125" style="423" customWidth="1"/>
    <col min="2" max="2" width="19.08984375" style="423" customWidth="1"/>
    <col min="3" max="3" width="33" style="423" customWidth="1"/>
    <col min="4" max="4" width="10.81640625" style="423" customWidth="1"/>
    <col min="5" max="5" width="13.6328125" style="423" customWidth="1"/>
    <col min="6" max="16384" width="8.7265625" style="423"/>
  </cols>
  <sheetData>
    <row r="1" spans="1:5" ht="10" customHeight="1"/>
    <row r="2" spans="1:5" ht="15.5" customHeight="1">
      <c r="A2" s="632"/>
      <c r="B2" s="1475" t="s">
        <v>530</v>
      </c>
      <c r="C2" s="1475"/>
      <c r="D2" s="1475"/>
    </row>
    <row r="3" spans="1:5" ht="9.5" customHeight="1">
      <c r="A3" s="632"/>
      <c r="B3" s="633"/>
      <c r="C3" s="633"/>
    </row>
    <row r="4" spans="1:5">
      <c r="B4" s="425" t="str">
        <f>説明等!C4</f>
        <v>令和７年度</v>
      </c>
      <c r="C4" s="490" t="s">
        <v>728</v>
      </c>
      <c r="D4" s="425">
        <f>説明等!C5</f>
        <v>0</v>
      </c>
    </row>
    <row r="5" spans="1:5">
      <c r="A5" s="432"/>
      <c r="B5" s="428" t="s">
        <v>537</v>
      </c>
      <c r="C5" s="428" t="s">
        <v>766</v>
      </c>
      <c r="D5" s="428" t="s">
        <v>538</v>
      </c>
      <c r="E5" s="428" t="s">
        <v>539</v>
      </c>
    </row>
    <row r="6" spans="1:5" ht="25.5" customHeight="1">
      <c r="A6" s="432">
        <v>1</v>
      </c>
      <c r="B6" s="55"/>
      <c r="C6" s="55"/>
      <c r="D6" s="640"/>
      <c r="E6" s="641"/>
    </row>
    <row r="7" spans="1:5" ht="25.5" customHeight="1">
      <c r="A7" s="432">
        <v>2</v>
      </c>
      <c r="B7" s="55"/>
      <c r="C7" s="55"/>
      <c r="D7" s="640"/>
      <c r="E7" s="641"/>
    </row>
    <row r="8" spans="1:5" ht="25.5" customHeight="1">
      <c r="A8" s="432">
        <v>3</v>
      </c>
      <c r="B8" s="55"/>
      <c r="C8" s="55"/>
      <c r="D8" s="642"/>
      <c r="E8" s="641"/>
    </row>
    <row r="9" spans="1:5" ht="25.5" customHeight="1">
      <c r="A9" s="432">
        <v>4</v>
      </c>
      <c r="B9" s="55"/>
      <c r="C9" s="55"/>
      <c r="D9" s="642"/>
      <c r="E9" s="641"/>
    </row>
    <row r="10" spans="1:5" ht="25.5" customHeight="1" thickBot="1">
      <c r="A10" s="432">
        <v>5</v>
      </c>
      <c r="B10" s="55"/>
      <c r="C10" s="55"/>
      <c r="D10" s="642"/>
      <c r="E10" s="643"/>
    </row>
    <row r="11" spans="1:5" ht="22.5" customHeight="1" thickBot="1">
      <c r="D11" s="423" t="s">
        <v>540</v>
      </c>
      <c r="E11" s="634">
        <f>MIN(SUM(E6:E10)/2,500000)</f>
        <v>0</v>
      </c>
    </row>
    <row r="12" spans="1:5">
      <c r="E12" s="635"/>
    </row>
    <row r="13" spans="1:5">
      <c r="B13" s="636" t="s">
        <v>611</v>
      </c>
      <c r="C13" s="637"/>
    </row>
    <row r="18" spans="2:4">
      <c r="B18" s="638"/>
      <c r="C18" s="638"/>
      <c r="D18" s="639"/>
    </row>
  </sheetData>
  <sheetProtection sheet="1" objects="1" scenarios="1"/>
  <mergeCells count="1">
    <mergeCell ref="B2:D2"/>
  </mergeCells>
  <phoneticPr fontId="2"/>
  <dataValidations count="2">
    <dataValidation type="list" allowBlank="1" showInputMessage="1" showErrorMessage="1" sqref="B6:B10">
      <formula1>"求人広告費,人材紹介手数料,採用イベント参加費,採用ツール作成費,面接・選考関連費,広報・ブランディング費,外部委託費"</formula1>
    </dataValidation>
    <dataValidation type="whole" allowBlank="1" showInputMessage="1" showErrorMessage="1" error="整数のみ入力してください_x000a_例1円なら1のみ" sqref="E6:E10">
      <formula1>1</formula1>
      <formula2>1000000000</formula2>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25</vt:i4>
      </vt:variant>
    </vt:vector>
  </HeadingPairs>
  <TitlesOfParts>
    <vt:vector size="60" baseType="lpstr">
      <vt:lpstr>説明等</vt:lpstr>
      <vt:lpstr>補助対象額一覧</vt:lpstr>
      <vt:lpstr>民間保育所一覧</vt:lpstr>
      <vt:lpstr>添付書類一覧</vt:lpstr>
      <vt:lpstr>必要添付書類一覧</vt:lpstr>
      <vt:lpstr>１号</vt:lpstr>
      <vt:lpstr>２号</vt:lpstr>
      <vt:lpstr>交付申請書</vt:lpstr>
      <vt:lpstr>収支予算書</vt:lpstr>
      <vt:lpstr>児童数</vt:lpstr>
      <vt:lpstr>10低年齢</vt:lpstr>
      <vt:lpstr>10健康管理</vt:lpstr>
      <vt:lpstr>10要保護児童</vt:lpstr>
      <vt:lpstr>11地域育児センター</vt:lpstr>
      <vt:lpstr>12延長保育</vt:lpstr>
      <vt:lpstr>12延長保育_別紙</vt:lpstr>
      <vt:lpstr>13一時預かり</vt:lpstr>
      <vt:lpstr>13一時預かり_別紙</vt:lpstr>
      <vt:lpstr>13一時預かり_特別な支援を要する児童</vt:lpstr>
      <vt:lpstr>13一時預かり_特別な支援を要する児童（補助票）</vt:lpstr>
      <vt:lpstr>15病児保育（病後児）</vt:lpstr>
      <vt:lpstr>15病児保育（キャンセル加算）</vt:lpstr>
      <vt:lpstr>15病児保育（体調不良）</vt:lpstr>
      <vt:lpstr>16実費徴収に係る補足給付</vt:lpstr>
      <vt:lpstr>17保育体制強化（保育支援者）</vt:lpstr>
      <vt:lpstr>17保育補助者雇上強化</vt:lpstr>
      <vt:lpstr>18保育士等研修支援</vt:lpstr>
      <vt:lpstr>19障がい児、奨励費</vt:lpstr>
      <vt:lpstr>21宿舎借り上げ</vt:lpstr>
      <vt:lpstr>22保健衛生（尿検査）</vt:lpstr>
      <vt:lpstr>24給食費口振手数料</vt:lpstr>
      <vt:lpstr>25嘱託医（内科）手当</vt:lpstr>
      <vt:lpstr>26スポーツ振興センター負担金</vt:lpstr>
      <vt:lpstr>27おむつ処分助成費</vt:lpstr>
      <vt:lpstr>28保育士等採用経費</vt:lpstr>
      <vt:lpstr>'10健康管理'!Print_Area</vt:lpstr>
      <vt:lpstr>'10要保護児童'!Print_Area</vt:lpstr>
      <vt:lpstr>'11地域育児センター'!Print_Area</vt:lpstr>
      <vt:lpstr>'12延長保育'!Print_Area</vt:lpstr>
      <vt:lpstr>'12延長保育_別紙'!Print_Area</vt:lpstr>
      <vt:lpstr>'13一時預かり'!Print_Area</vt:lpstr>
      <vt:lpstr>'13一時預かり_特別な支援を要する児童（補助票）'!Print_Area</vt:lpstr>
      <vt:lpstr>'13一時預かり_別紙'!Print_Area</vt:lpstr>
      <vt:lpstr>'15病児保育（キャンセル加算）'!Print_Area</vt:lpstr>
      <vt:lpstr>'15病児保育（体調不良）'!Print_Area</vt:lpstr>
      <vt:lpstr>'15病児保育（病後児）'!Print_Area</vt:lpstr>
      <vt:lpstr>'16実費徴収に係る補足給付'!Print_Area</vt:lpstr>
      <vt:lpstr>'17保育体制強化（保育支援者）'!Print_Area</vt:lpstr>
      <vt:lpstr>'17保育補助者雇上強化'!Print_Area</vt:lpstr>
      <vt:lpstr>'１号'!Print_Area</vt:lpstr>
      <vt:lpstr>'21宿舎借り上げ'!Print_Area</vt:lpstr>
      <vt:lpstr>'22保健衛生（尿検査）'!Print_Area</vt:lpstr>
      <vt:lpstr>'24給食費口振手数料'!Print_Area</vt:lpstr>
      <vt:lpstr>'25嘱託医（内科）手当'!Print_Area</vt:lpstr>
      <vt:lpstr>'26スポーツ振興センター負担金'!Print_Area</vt:lpstr>
      <vt:lpstr>'27おむつ処分助成費'!Print_Area</vt:lpstr>
      <vt:lpstr>児童数!Print_Area</vt:lpstr>
      <vt:lpstr>説明等!Print_Area</vt:lpstr>
      <vt:lpstr>補助対象額一覧!Print_Area</vt:lpstr>
      <vt:lpstr>'16実費徴収に係る補足給付'!Print_Titles</vt:lpstr>
    </vt:vector>
  </TitlesOfParts>
  <Company>座間市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ishiya</dc:creator>
  <cp:lastModifiedBy>座間市</cp:lastModifiedBy>
  <cp:lastPrinted>2023-06-08T09:23:41Z</cp:lastPrinted>
  <dcterms:created xsi:type="dcterms:W3CDTF">2016-08-10T01:59:23Z</dcterms:created>
  <dcterms:modified xsi:type="dcterms:W3CDTF">2025-07-23T01:52:42Z</dcterms:modified>
</cp:coreProperties>
</file>